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320" windowHeight="10920" tabRatio="806"/>
  </bookViews>
  <sheets>
    <sheet name="бюджет 2018 год" sheetId="4" r:id="rId1"/>
  </sheets>
  <externalReferences>
    <externalReference r:id="rId2"/>
  </externalReferences>
  <definedNames>
    <definedName name="_xlnm.Print_Area" localSheetId="0">'бюджет 2018 год'!$A$1:$BE$94</definedName>
  </definedNames>
  <calcPr calcId="144525"/>
</workbook>
</file>

<file path=xl/calcChain.xml><?xml version="1.0" encoding="utf-8"?>
<calcChain xmlns="http://schemas.openxmlformats.org/spreadsheetml/2006/main">
  <c r="AY34" i="4"/>
  <c r="BB90"/>
  <c r="H56" l="1"/>
  <c r="H40"/>
  <c r="AK38" l="1"/>
  <c r="AK34"/>
  <c r="BA34" l="1"/>
  <c r="AK42"/>
  <c r="AP79" l="1"/>
  <c r="AO81"/>
  <c r="AL81"/>
  <c r="F81"/>
  <c r="E81"/>
  <c r="P78"/>
  <c r="AY38" l="1"/>
  <c r="AY42"/>
  <c r="O47" l="1"/>
  <c r="O42"/>
  <c r="O38"/>
  <c r="AC15"/>
  <c r="AK75"/>
  <c r="S70" l="1"/>
  <c r="AK79" l="1"/>
  <c r="AA88"/>
  <c r="G88"/>
  <c r="F88"/>
  <c r="E88"/>
  <c r="O70"/>
  <c r="AY70"/>
  <c r="AC24"/>
  <c r="AN30"/>
  <c r="AK51"/>
  <c r="S15"/>
  <c r="R38"/>
  <c r="O17"/>
  <c r="O15"/>
  <c r="N17"/>
  <c r="H38"/>
  <c r="AC42" l="1"/>
  <c r="M77"/>
  <c r="AD77"/>
  <c r="BB86"/>
  <c r="BB87"/>
  <c r="BE73"/>
  <c r="BD93" l="1"/>
  <c r="BC93"/>
  <c r="AZ93"/>
  <c r="AX93"/>
  <c r="AW93"/>
  <c r="AV93"/>
  <c r="AS93"/>
  <c r="AO93"/>
  <c r="AM93"/>
  <c r="AL93"/>
  <c r="AA93"/>
  <c r="T93"/>
  <c r="P93"/>
  <c r="J93"/>
  <c r="G93"/>
  <c r="F93"/>
  <c r="E93"/>
  <c r="BE92"/>
  <c r="BD92"/>
  <c r="BC92"/>
  <c r="BB92"/>
  <c r="BA92"/>
  <c r="AZ92"/>
  <c r="AY92"/>
  <c r="AX92"/>
  <c r="AW92"/>
  <c r="AV92"/>
  <c r="AU92"/>
  <c r="AT92"/>
  <c r="AS92"/>
  <c r="AR92"/>
  <c r="AQ92"/>
  <c r="AP92"/>
  <c r="AO92"/>
  <c r="AN92"/>
  <c r="AM92"/>
  <c r="AL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BE91"/>
  <c r="BD91"/>
  <c r="BC91"/>
  <c r="BB91"/>
  <c r="BA91"/>
  <c r="AZ91"/>
  <c r="AY91"/>
  <c r="AX91"/>
  <c r="AW91"/>
  <c r="AV91"/>
  <c r="AU91"/>
  <c r="AT91"/>
  <c r="AS91"/>
  <c r="AR91"/>
  <c r="AQ91"/>
  <c r="AP91"/>
  <c r="AO91"/>
  <c r="AN91"/>
  <c r="AM91"/>
  <c r="AL91"/>
  <c r="AK91"/>
  <c r="AJ91"/>
  <c r="AI91"/>
  <c r="AH91"/>
  <c r="AG91"/>
  <c r="AF91"/>
  <c r="AE91"/>
  <c r="AD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E91"/>
  <c r="AV90"/>
  <c r="AA90"/>
  <c r="G90"/>
  <c r="F90"/>
  <c r="E90"/>
  <c r="AV89"/>
  <c r="AA89"/>
  <c r="G89" s="1"/>
  <c r="F89" s="1"/>
  <c r="E89"/>
  <c r="BD87"/>
  <c r="BC87"/>
  <c r="AZ87"/>
  <c r="AX87"/>
  <c r="AW87"/>
  <c r="AV87"/>
  <c r="AS87"/>
  <c r="AO87"/>
  <c r="AM87"/>
  <c r="AL87"/>
  <c r="AA87"/>
  <c r="T87"/>
  <c r="P87"/>
  <c r="J87"/>
  <c r="G87" s="1"/>
  <c r="F87" s="1"/>
  <c r="E87"/>
  <c r="BD86"/>
  <c r="BC86"/>
  <c r="AZ86"/>
  <c r="AX86"/>
  <c r="AW86"/>
  <c r="AV86"/>
  <c r="AS86"/>
  <c r="AO86"/>
  <c r="AM86"/>
  <c r="AL86"/>
  <c r="AA86"/>
  <c r="T86"/>
  <c r="P86"/>
  <c r="J86"/>
  <c r="G86" s="1"/>
  <c r="F86" s="1"/>
  <c r="E86"/>
  <c r="BD85"/>
  <c r="BC85"/>
  <c r="AZ85"/>
  <c r="AX85"/>
  <c r="AW85"/>
  <c r="AV85"/>
  <c r="AS85"/>
  <c r="AO85"/>
  <c r="AM85"/>
  <c r="AL85"/>
  <c r="AA85"/>
  <c r="T85"/>
  <c r="P85"/>
  <c r="J85"/>
  <c r="G85" s="1"/>
  <c r="F85"/>
  <c r="E85"/>
  <c r="BD84"/>
  <c r="BC84"/>
  <c r="AZ84"/>
  <c r="AX84"/>
  <c r="AW84"/>
  <c r="AV84"/>
  <c r="AS84"/>
  <c r="AO84"/>
  <c r="AM84"/>
  <c r="AL84"/>
  <c r="AA84"/>
  <c r="T84"/>
  <c r="P84"/>
  <c r="J84"/>
  <c r="G84"/>
  <c r="F84"/>
  <c r="E84"/>
  <c r="BD83"/>
  <c r="BC83"/>
  <c r="AZ83"/>
  <c r="AX83"/>
  <c r="AW83"/>
  <c r="AV83"/>
  <c r="AS83"/>
  <c r="AO83"/>
  <c r="AM83"/>
  <c r="AL83"/>
  <c r="AA83"/>
  <c r="T83"/>
  <c r="P83"/>
  <c r="J83"/>
  <c r="G83"/>
  <c r="F83"/>
  <c r="E83"/>
  <c r="BD82"/>
  <c r="BC82"/>
  <c r="AZ82"/>
  <c r="AX82"/>
  <c r="AW82"/>
  <c r="AV82"/>
  <c r="AS82"/>
  <c r="AO82"/>
  <c r="AM82"/>
  <c r="AL82"/>
  <c r="AA82"/>
  <c r="T82"/>
  <c r="P82"/>
  <c r="J82"/>
  <c r="G82"/>
  <c r="F82"/>
  <c r="E82"/>
  <c r="BD80"/>
  <c r="BC80"/>
  <c r="AZ80"/>
  <c r="AX80"/>
  <c r="AW80"/>
  <c r="AV80"/>
  <c r="AS80"/>
  <c r="AO80"/>
  <c r="AM80"/>
  <c r="AL80"/>
  <c r="AA80"/>
  <c r="T80"/>
  <c r="P80"/>
  <c r="J80"/>
  <c r="G80"/>
  <c r="F80"/>
  <c r="E80" s="1"/>
  <c r="BE79"/>
  <c r="BD79"/>
  <c r="BC79"/>
  <c r="BB79"/>
  <c r="BA79"/>
  <c r="AZ79"/>
  <c r="AY79"/>
  <c r="AX79"/>
  <c r="AW79"/>
  <c r="AV79"/>
  <c r="AU79"/>
  <c r="AT79"/>
  <c r="AS79"/>
  <c r="AR79"/>
  <c r="AQ79"/>
  <c r="AO79"/>
  <c r="AN79"/>
  <c r="AM79"/>
  <c r="AL79"/>
  <c r="AJ79"/>
  <c r="AI79"/>
  <c r="AH79"/>
  <c r="AG79"/>
  <c r="AF79"/>
  <c r="AE79"/>
  <c r="AD79"/>
  <c r="AC79"/>
  <c r="AB79"/>
  <c r="AA79"/>
  <c r="T79"/>
  <c r="Q79"/>
  <c r="P79"/>
  <c r="N79"/>
  <c r="M79"/>
  <c r="L79"/>
  <c r="K79"/>
  <c r="J79"/>
  <c r="G79"/>
  <c r="BD78"/>
  <c r="BC78"/>
  <c r="AZ78"/>
  <c r="AX78"/>
  <c r="AW78"/>
  <c r="AV78"/>
  <c r="AS78"/>
  <c r="AO78"/>
  <c r="AM78"/>
  <c r="AL78"/>
  <c r="AA78"/>
  <c r="T78"/>
  <c r="J78"/>
  <c r="G78"/>
  <c r="F78"/>
  <c r="E78"/>
  <c r="BD77"/>
  <c r="BC77"/>
  <c r="AZ77"/>
  <c r="AX77"/>
  <c r="AW77"/>
  <c r="AV77"/>
  <c r="AS77"/>
  <c r="AO77"/>
  <c r="AM77"/>
  <c r="AL77"/>
  <c r="AA77"/>
  <c r="T77"/>
  <c r="P77"/>
  <c r="J77"/>
  <c r="G77"/>
  <c r="F77"/>
  <c r="E77"/>
  <c r="BD76"/>
  <c r="BC76"/>
  <c r="AZ76"/>
  <c r="AX76"/>
  <c r="AW76"/>
  <c r="AV76"/>
  <c r="AS76"/>
  <c r="AO76"/>
  <c r="AM76"/>
  <c r="AL76"/>
  <c r="AA76"/>
  <c r="T76"/>
  <c r="P76"/>
  <c r="J76"/>
  <c r="G76"/>
  <c r="F76"/>
  <c r="E76"/>
  <c r="BD75"/>
  <c r="BC75"/>
  <c r="AZ75"/>
  <c r="AX75"/>
  <c r="AW75"/>
  <c r="AV75"/>
  <c r="AS75"/>
  <c r="AO75"/>
  <c r="AM75"/>
  <c r="AL75"/>
  <c r="AA75"/>
  <c r="T75"/>
  <c r="P75"/>
  <c r="J75"/>
  <c r="G75"/>
  <c r="F75"/>
  <c r="E75"/>
  <c r="BD74"/>
  <c r="BC74"/>
  <c r="AZ74"/>
  <c r="AX74"/>
  <c r="AW74"/>
  <c r="AV74"/>
  <c r="AS74"/>
  <c r="AO74"/>
  <c r="AM74"/>
  <c r="AL74"/>
  <c r="AA74"/>
  <c r="T74"/>
  <c r="P74"/>
  <c r="J74"/>
  <c r="G74"/>
  <c r="F74"/>
  <c r="E74"/>
  <c r="BD73"/>
  <c r="BC73"/>
  <c r="AZ73"/>
  <c r="AX73"/>
  <c r="AW73"/>
  <c r="AV73"/>
  <c r="AS73"/>
  <c r="AO73"/>
  <c r="AM73"/>
  <c r="AL73"/>
  <c r="AA73"/>
  <c r="T73"/>
  <c r="P73"/>
  <c r="J73"/>
  <c r="G73"/>
  <c r="F73"/>
  <c r="E73"/>
  <c r="AA72"/>
  <c r="G72"/>
  <c r="F72"/>
  <c r="E72"/>
  <c r="BD71"/>
  <c r="BC71"/>
  <c r="AZ71"/>
  <c r="AX71"/>
  <c r="AW71"/>
  <c r="AV71"/>
  <c r="AS71"/>
  <c r="AO71"/>
  <c r="AM71"/>
  <c r="AL71"/>
  <c r="AA71"/>
  <c r="T71"/>
  <c r="P71"/>
  <c r="J71"/>
  <c r="G71"/>
  <c r="F71"/>
  <c r="E71"/>
  <c r="BD70"/>
  <c r="BC70"/>
  <c r="AZ70"/>
  <c r="AX70"/>
  <c r="AW70"/>
  <c r="AV70"/>
  <c r="AS70"/>
  <c r="AO70"/>
  <c r="AM70"/>
  <c r="AL70"/>
  <c r="AA70"/>
  <c r="T70"/>
  <c r="P70"/>
  <c r="J70"/>
  <c r="G70"/>
  <c r="F70"/>
  <c r="E70"/>
  <c r="BE69"/>
  <c r="BD69"/>
  <c r="BC69"/>
  <c r="BB69"/>
  <c r="BA69"/>
  <c r="AZ69"/>
  <c r="AY69"/>
  <c r="AX69"/>
  <c r="AW69"/>
  <c r="AV69"/>
  <c r="AU69"/>
  <c r="AT69"/>
  <c r="AS69"/>
  <c r="AR69"/>
  <c r="AQ69"/>
  <c r="AP69"/>
  <c r="AO69"/>
  <c r="AN69"/>
  <c r="AM69"/>
  <c r="AL69"/>
  <c r="AK69"/>
  <c r="AJ69"/>
  <c r="AI69"/>
  <c r="AH69"/>
  <c r="AG69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BC68"/>
  <c r="AZ68"/>
  <c r="AX68"/>
  <c r="AW68"/>
  <c r="AV68"/>
  <c r="AS68"/>
  <c r="AO68"/>
  <c r="AL68"/>
  <c r="AA68"/>
  <c r="G68"/>
  <c r="F68"/>
  <c r="E68"/>
  <c r="BE67"/>
  <c r="BC67"/>
  <c r="BB67"/>
  <c r="AZ67"/>
  <c r="AX67"/>
  <c r="AW67"/>
  <c r="AV67"/>
  <c r="AU67"/>
  <c r="AT67"/>
  <c r="AS67"/>
  <c r="AR67"/>
  <c r="AQ67"/>
  <c r="AP67"/>
  <c r="AO67"/>
  <c r="AN67"/>
  <c r="AL67"/>
  <c r="AK67"/>
  <c r="AJ67"/>
  <c r="AI67"/>
  <c r="AH67"/>
  <c r="AG67"/>
  <c r="AF67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BD66"/>
  <c r="BC66"/>
  <c r="AZ66"/>
  <c r="AX66"/>
  <c r="AW66"/>
  <c r="AV66"/>
  <c r="AS66"/>
  <c r="AO66"/>
  <c r="AM66"/>
  <c r="AL66"/>
  <c r="AA66"/>
  <c r="T66"/>
  <c r="P66"/>
  <c r="J66"/>
  <c r="G66"/>
  <c r="F66"/>
  <c r="E66"/>
  <c r="BE65"/>
  <c r="BD65"/>
  <c r="BC65"/>
  <c r="BB65"/>
  <c r="BA65"/>
  <c r="AZ65"/>
  <c r="AY65"/>
  <c r="AX65"/>
  <c r="AW65"/>
  <c r="AV65"/>
  <c r="AU65"/>
  <c r="AT65"/>
  <c r="AS65"/>
  <c r="AR65"/>
  <c r="AQ65"/>
  <c r="AP65"/>
  <c r="AO65"/>
  <c r="AN65"/>
  <c r="AM65"/>
  <c r="AL65"/>
  <c r="AK65"/>
  <c r="AJ65"/>
  <c r="AI65"/>
  <c r="AH65"/>
  <c r="AG65"/>
  <c r="AF65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BE64"/>
  <c r="BD64"/>
  <c r="BC64"/>
  <c r="BB64"/>
  <c r="BA64"/>
  <c r="AZ64"/>
  <c r="AY64"/>
  <c r="AX64"/>
  <c r="AW64"/>
  <c r="AV64"/>
  <c r="AU64"/>
  <c r="AT64"/>
  <c r="AS64"/>
  <c r="AR64"/>
  <c r="AQ64"/>
  <c r="AP64"/>
  <c r="AO64"/>
  <c r="AN64"/>
  <c r="AM64"/>
  <c r="AL64"/>
  <c r="AK64"/>
  <c r="AJ64"/>
  <c r="AI64"/>
  <c r="AH64"/>
  <c r="AG64"/>
  <c r="AF64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BD63"/>
  <c r="BC63"/>
  <c r="AZ63"/>
  <c r="AX63"/>
  <c r="AW63"/>
  <c r="AV63"/>
  <c r="AS63"/>
  <c r="AO63"/>
  <c r="AM63"/>
  <c r="AL63"/>
  <c r="AA63"/>
  <c r="T63"/>
  <c r="P63"/>
  <c r="J63"/>
  <c r="G63"/>
  <c r="F63"/>
  <c r="E63"/>
  <c r="BD62"/>
  <c r="BC62"/>
  <c r="AZ62"/>
  <c r="AX62"/>
  <c r="AW62"/>
  <c r="AV62"/>
  <c r="AS62"/>
  <c r="AO62"/>
  <c r="AM62"/>
  <c r="AL62"/>
  <c r="AA62"/>
  <c r="T62"/>
  <c r="P62"/>
  <c r="J62"/>
  <c r="G62"/>
  <c r="F62"/>
  <c r="E62"/>
  <c r="BD61"/>
  <c r="BC61"/>
  <c r="AZ61"/>
  <c r="AX61"/>
  <c r="AW61"/>
  <c r="AV61"/>
  <c r="AS61"/>
  <c r="AO61"/>
  <c r="AM61"/>
  <c r="AL61"/>
  <c r="AA61"/>
  <c r="T61"/>
  <c r="P61"/>
  <c r="J61"/>
  <c r="G61"/>
  <c r="F61"/>
  <c r="E61"/>
  <c r="BE60"/>
  <c r="BD60"/>
  <c r="BC60"/>
  <c r="BB60"/>
  <c r="BA60"/>
  <c r="AZ60"/>
  <c r="AY60"/>
  <c r="AX60"/>
  <c r="AW60"/>
  <c r="AV60"/>
  <c r="AU60"/>
  <c r="AT60"/>
  <c r="AS60"/>
  <c r="AP60"/>
  <c r="AO60"/>
  <c r="AN60"/>
  <c r="AM60"/>
  <c r="AL60"/>
  <c r="AK60"/>
  <c r="AJ60"/>
  <c r="AI60"/>
  <c r="AH60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BD59"/>
  <c r="BC59"/>
  <c r="AZ59"/>
  <c r="AX59"/>
  <c r="AW59"/>
  <c r="AV59"/>
  <c r="AS59"/>
  <c r="AO59"/>
  <c r="AM59"/>
  <c r="AL59"/>
  <c r="AA59"/>
  <c r="T59"/>
  <c r="P59"/>
  <c r="J59"/>
  <c r="G59"/>
  <c r="F59"/>
  <c r="E59"/>
  <c r="BE58"/>
  <c r="BD58"/>
  <c r="BC58"/>
  <c r="BB58"/>
  <c r="BA58"/>
  <c r="AZ58"/>
  <c r="AY58"/>
  <c r="AX58"/>
  <c r="AW58"/>
  <c r="AV58"/>
  <c r="AU58"/>
  <c r="AT58"/>
  <c r="AS58"/>
  <c r="AR58"/>
  <c r="AQ58"/>
  <c r="AP58"/>
  <c r="AO58"/>
  <c r="AN58"/>
  <c r="AM58"/>
  <c r="AL58"/>
  <c r="AK58"/>
  <c r="AJ58"/>
  <c r="AI58"/>
  <c r="AH58"/>
  <c r="AG58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BE57"/>
  <c r="BD57"/>
  <c r="BC57"/>
  <c r="BB57"/>
  <c r="BA57"/>
  <c r="AZ57"/>
  <c r="AY57"/>
  <c r="AX57"/>
  <c r="AW57"/>
  <c r="AV57"/>
  <c r="AU57"/>
  <c r="AT57"/>
  <c r="AS57"/>
  <c r="AR57"/>
  <c r="AQ57"/>
  <c r="AP57"/>
  <c r="AO57"/>
  <c r="AN57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BD56"/>
  <c r="BC56"/>
  <c r="AZ56"/>
  <c r="AX56"/>
  <c r="AW56"/>
  <c r="AV56"/>
  <c r="AO56"/>
  <c r="AM56"/>
  <c r="AL56"/>
  <c r="AA56"/>
  <c r="T56"/>
  <c r="P56"/>
  <c r="J56"/>
  <c r="G56"/>
  <c r="F56"/>
  <c r="E56"/>
  <c r="BE55"/>
  <c r="BD55"/>
  <c r="BC55"/>
  <c r="BB55"/>
  <c r="BA55"/>
  <c r="AZ55"/>
  <c r="AY55"/>
  <c r="AX55"/>
  <c r="AW55"/>
  <c r="AV55"/>
  <c r="AU55"/>
  <c r="AT55"/>
  <c r="AS55"/>
  <c r="AR55"/>
  <c r="AQ55"/>
  <c r="AP55"/>
  <c r="AO55"/>
  <c r="AN55"/>
  <c r="AM55"/>
  <c r="AL55"/>
  <c r="AK55"/>
  <c r="AJ55"/>
  <c r="AI55"/>
  <c r="AH55"/>
  <c r="AG55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BE54"/>
  <c r="BD54"/>
  <c r="BC54"/>
  <c r="BB54"/>
  <c r="BA54"/>
  <c r="AZ54"/>
  <c r="AY54"/>
  <c r="AX54"/>
  <c r="AW54"/>
  <c r="AV54"/>
  <c r="AU54"/>
  <c r="AT54"/>
  <c r="AS54"/>
  <c r="AR54"/>
  <c r="AQ54"/>
  <c r="AP54"/>
  <c r="AO54"/>
  <c r="AN54"/>
  <c r="AM54"/>
  <c r="AL54"/>
  <c r="AK54"/>
  <c r="AJ54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BD53"/>
  <c r="BC53"/>
  <c r="AZ53"/>
  <c r="AX53"/>
  <c r="AW53"/>
  <c r="AV53"/>
  <c r="AM53"/>
  <c r="AL53"/>
  <c r="AA53"/>
  <c r="T53"/>
  <c r="P53"/>
  <c r="M53"/>
  <c r="J53"/>
  <c r="G53"/>
  <c r="F53"/>
  <c r="E53"/>
  <c r="BE52"/>
  <c r="BD52"/>
  <c r="BC52"/>
  <c r="BB52"/>
  <c r="BA52"/>
  <c r="AZ52"/>
  <c r="AY52"/>
  <c r="AX52"/>
  <c r="AW52"/>
  <c r="AV52"/>
  <c r="AU52"/>
  <c r="AT52"/>
  <c r="AS52"/>
  <c r="AR52"/>
  <c r="AQ52"/>
  <c r="AP52"/>
  <c r="AO52"/>
  <c r="AN52"/>
  <c r="AM52"/>
  <c r="AL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BD51"/>
  <c r="BC51"/>
  <c r="AZ51"/>
  <c r="AX51"/>
  <c r="AW51"/>
  <c r="AV51"/>
  <c r="AM51"/>
  <c r="AL51"/>
  <c r="AA51"/>
  <c r="T51"/>
  <c r="P51"/>
  <c r="J51"/>
  <c r="G51"/>
  <c r="F51"/>
  <c r="E51"/>
  <c r="BD50"/>
  <c r="BC50"/>
  <c r="AZ50"/>
  <c r="AX50"/>
  <c r="AW50"/>
  <c r="AV50"/>
  <c r="AM50"/>
  <c r="AL50"/>
  <c r="AA50"/>
  <c r="T50"/>
  <c r="P50"/>
  <c r="J50"/>
  <c r="G50"/>
  <c r="F50"/>
  <c r="E50"/>
  <c r="BE49"/>
  <c r="BD49"/>
  <c r="BC49"/>
  <c r="BB49"/>
  <c r="BA49"/>
  <c r="AZ49"/>
  <c r="AY49"/>
  <c r="AX49"/>
  <c r="AW49"/>
  <c r="AV49"/>
  <c r="AU49"/>
  <c r="AT49"/>
  <c r="AS49"/>
  <c r="AR49"/>
  <c r="AQ49"/>
  <c r="AP49"/>
  <c r="AO49"/>
  <c r="AN49"/>
  <c r="AM49"/>
  <c r="AL49"/>
  <c r="AK49"/>
  <c r="AJ49"/>
  <c r="AI49"/>
  <c r="AH49"/>
  <c r="AG49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BD48"/>
  <c r="BC48"/>
  <c r="AZ48"/>
  <c r="AX48"/>
  <c r="AW48"/>
  <c r="AV48"/>
  <c r="AM48"/>
  <c r="AL48"/>
  <c r="AA48"/>
  <c r="T48"/>
  <c r="P48"/>
  <c r="J48"/>
  <c r="G48"/>
  <c r="F48"/>
  <c r="E48"/>
  <c r="BD47"/>
  <c r="BC47"/>
  <c r="AZ47"/>
  <c r="AX47"/>
  <c r="AW47"/>
  <c r="AV47"/>
  <c r="AM47"/>
  <c r="AL47"/>
  <c r="AA47"/>
  <c r="T47"/>
  <c r="P47"/>
  <c r="J47"/>
  <c r="G47"/>
  <c r="F47"/>
  <c r="E47"/>
  <c r="BD46"/>
  <c r="BC46"/>
  <c r="AZ46"/>
  <c r="AX46"/>
  <c r="AW46"/>
  <c r="AV46"/>
  <c r="AM46"/>
  <c r="AL46"/>
  <c r="AA46"/>
  <c r="T46"/>
  <c r="P46"/>
  <c r="J46"/>
  <c r="G46"/>
  <c r="F46"/>
  <c r="E46"/>
  <c r="BD45"/>
  <c r="BC45"/>
  <c r="AZ45"/>
  <c r="AX45"/>
  <c r="AW45"/>
  <c r="AV45"/>
  <c r="AM45"/>
  <c r="AL45"/>
  <c r="AA45"/>
  <c r="T45"/>
  <c r="P45"/>
  <c r="J45"/>
  <c r="G45"/>
  <c r="F45"/>
  <c r="E45"/>
  <c r="BE44"/>
  <c r="BD44"/>
  <c r="BC44"/>
  <c r="BB44"/>
  <c r="BA44"/>
  <c r="AZ44"/>
  <c r="AY44"/>
  <c r="AX44"/>
  <c r="AW44"/>
  <c r="AV44"/>
  <c r="AU44"/>
  <c r="AT44"/>
  <c r="AS44"/>
  <c r="AR44"/>
  <c r="AQ44"/>
  <c r="AP44"/>
  <c r="AO44"/>
  <c r="AN44"/>
  <c r="AM44"/>
  <c r="AL44"/>
  <c r="AK44"/>
  <c r="AJ44"/>
  <c r="AI44"/>
  <c r="AH44"/>
  <c r="AG44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BE43"/>
  <c r="BD43"/>
  <c r="BC43"/>
  <c r="BB43"/>
  <c r="BA43"/>
  <c r="AZ43"/>
  <c r="AY43"/>
  <c r="AX43"/>
  <c r="AW43"/>
  <c r="AV43"/>
  <c r="AU43"/>
  <c r="AT43"/>
  <c r="AS43"/>
  <c r="AR43"/>
  <c r="AQ43"/>
  <c r="AP43"/>
  <c r="AO43"/>
  <c r="AN43"/>
  <c r="AM43"/>
  <c r="AL43"/>
  <c r="AK43"/>
  <c r="AJ43"/>
  <c r="AI43"/>
  <c r="AH43"/>
  <c r="AG43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BD42"/>
  <c r="BC42"/>
  <c r="AZ42"/>
  <c r="AX42"/>
  <c r="AW42"/>
  <c r="AV42"/>
  <c r="AM42"/>
  <c r="AL42"/>
  <c r="AA42"/>
  <c r="T42"/>
  <c r="P42"/>
  <c r="J42"/>
  <c r="G42"/>
  <c r="F42"/>
  <c r="E42"/>
  <c r="BD41"/>
  <c r="BC41"/>
  <c r="AZ41"/>
  <c r="AX41"/>
  <c r="AW41"/>
  <c r="AV41"/>
  <c r="AM41"/>
  <c r="AL41"/>
  <c r="AA41"/>
  <c r="T41"/>
  <c r="P41"/>
  <c r="J41"/>
  <c r="G41"/>
  <c r="F41"/>
  <c r="E41"/>
  <c r="BD40"/>
  <c r="BC40"/>
  <c r="AZ40"/>
  <c r="AX40"/>
  <c r="AW40"/>
  <c r="AV40"/>
  <c r="AM40"/>
  <c r="AL40"/>
  <c r="AA40"/>
  <c r="T40"/>
  <c r="P40"/>
  <c r="J40"/>
  <c r="G40"/>
  <c r="F40"/>
  <c r="E40"/>
  <c r="BE39"/>
  <c r="BD39"/>
  <c r="BC39"/>
  <c r="BB39"/>
  <c r="BA39"/>
  <c r="AZ39"/>
  <c r="AY39"/>
  <c r="AX39"/>
  <c r="AW39"/>
  <c r="AV39"/>
  <c r="AU39"/>
  <c r="AT39"/>
  <c r="AS39"/>
  <c r="AR39"/>
  <c r="AQ39"/>
  <c r="AP39"/>
  <c r="AO39"/>
  <c r="AN39"/>
  <c r="AM39"/>
  <c r="AL39"/>
  <c r="AK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BD38"/>
  <c r="BC38"/>
  <c r="AZ38"/>
  <c r="AX38"/>
  <c r="AW38"/>
  <c r="AV38"/>
  <c r="AM38"/>
  <c r="AL38"/>
  <c r="AA38"/>
  <c r="T38"/>
  <c r="P38"/>
  <c r="J38"/>
  <c r="G38"/>
  <c r="F38"/>
  <c r="E38"/>
  <c r="BE37"/>
  <c r="BD37"/>
  <c r="BC37"/>
  <c r="BA37"/>
  <c r="AZ37"/>
  <c r="AY37"/>
  <c r="AX37"/>
  <c r="AW37"/>
  <c r="AV37"/>
  <c r="AU37"/>
  <c r="AT37"/>
  <c r="AS37"/>
  <c r="AR37"/>
  <c r="AQ37"/>
  <c r="AP37"/>
  <c r="AO37"/>
  <c r="AN37"/>
  <c r="AM37"/>
  <c r="AL37"/>
  <c r="AK37"/>
  <c r="AJ37"/>
  <c r="AI37"/>
  <c r="AH37"/>
  <c r="AG37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BD36"/>
  <c r="BC36"/>
  <c r="AZ36"/>
  <c r="AX36"/>
  <c r="AW36"/>
  <c r="AV36"/>
  <c r="AM36"/>
  <c r="AL36"/>
  <c r="AA36"/>
  <c r="T36"/>
  <c r="P36"/>
  <c r="J36"/>
  <c r="G36"/>
  <c r="F36"/>
  <c r="E36"/>
  <c r="BE35"/>
  <c r="BD35"/>
  <c r="BC35"/>
  <c r="BB35"/>
  <c r="BA35"/>
  <c r="AZ35"/>
  <c r="AY35"/>
  <c r="AX35"/>
  <c r="AW35"/>
  <c r="AV35"/>
  <c r="AU35"/>
  <c r="AT35"/>
  <c r="AS35"/>
  <c r="AR35"/>
  <c r="AQ35"/>
  <c r="AP35"/>
  <c r="AO35"/>
  <c r="AN35"/>
  <c r="AM35"/>
  <c r="AL35"/>
  <c r="AK35"/>
  <c r="AJ35"/>
  <c r="AI35"/>
  <c r="AH35"/>
  <c r="AG35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BD34"/>
  <c r="BC34"/>
  <c r="AZ34"/>
  <c r="AX34"/>
  <c r="AW34"/>
  <c r="AV34"/>
  <c r="AM34"/>
  <c r="AL34"/>
  <c r="AA34"/>
  <c r="T34"/>
  <c r="P34"/>
  <c r="J34"/>
  <c r="G34"/>
  <c r="F34"/>
  <c r="E34"/>
  <c r="BE33"/>
  <c r="BD33"/>
  <c r="BC33"/>
  <c r="BB33"/>
  <c r="BA33"/>
  <c r="AZ33"/>
  <c r="AY33"/>
  <c r="AX33"/>
  <c r="AW33"/>
  <c r="AV33"/>
  <c r="AU33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BE32"/>
  <c r="BD32"/>
  <c r="BC32"/>
  <c r="BB32"/>
  <c r="BA32"/>
  <c r="AZ32"/>
  <c r="AY32"/>
  <c r="AX32"/>
  <c r="AW32"/>
  <c r="AV32"/>
  <c r="AU32"/>
  <c r="AT32"/>
  <c r="AS32"/>
  <c r="AR32"/>
  <c r="AQ32"/>
  <c r="AP32"/>
  <c r="AO32"/>
  <c r="AN32"/>
  <c r="AM32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BD31"/>
  <c r="BC31"/>
  <c r="AZ31"/>
  <c r="AX31"/>
  <c r="AW31"/>
  <c r="AV31"/>
  <c r="AM31"/>
  <c r="AL31"/>
  <c r="AA31"/>
  <c r="T31"/>
  <c r="P31"/>
  <c r="J31"/>
  <c r="G31"/>
  <c r="F31"/>
  <c r="E31"/>
  <c r="BD30"/>
  <c r="BC30"/>
  <c r="AZ30"/>
  <c r="AX30"/>
  <c r="AW30"/>
  <c r="AV30"/>
  <c r="AM30"/>
  <c r="AL30"/>
  <c r="AA30"/>
  <c r="T30"/>
  <c r="P30"/>
  <c r="J30"/>
  <c r="G30"/>
  <c r="F30"/>
  <c r="E30"/>
  <c r="BE29"/>
  <c r="BD29"/>
  <c r="BC29"/>
  <c r="BB29"/>
  <c r="BA29"/>
  <c r="AZ29"/>
  <c r="AY29"/>
  <c r="AX29"/>
  <c r="AW29"/>
  <c r="AV29"/>
  <c r="AU29"/>
  <c r="AT29"/>
  <c r="AS29"/>
  <c r="AR29"/>
  <c r="AQ29"/>
  <c r="AP29"/>
  <c r="AO29"/>
  <c r="AN29"/>
  <c r="AM29"/>
  <c r="AL29"/>
  <c r="AK29"/>
  <c r="AJ29"/>
  <c r="AI29"/>
  <c r="AH29"/>
  <c r="AG29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BE28"/>
  <c r="BD28"/>
  <c r="BC28"/>
  <c r="BB28"/>
  <c r="BA28"/>
  <c r="AZ28"/>
  <c r="AY28"/>
  <c r="AX28"/>
  <c r="AW28"/>
  <c r="AV28"/>
  <c r="AU28"/>
  <c r="AT28"/>
  <c r="AS28"/>
  <c r="AR28"/>
  <c r="AQ28"/>
  <c r="AP28"/>
  <c r="AO28"/>
  <c r="AN28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BD27"/>
  <c r="BC27"/>
  <c r="AZ27"/>
  <c r="AX27"/>
  <c r="AW27"/>
  <c r="AV27"/>
  <c r="AM27"/>
  <c r="AL27"/>
  <c r="AA27"/>
  <c r="T27"/>
  <c r="P27"/>
  <c r="J27"/>
  <c r="G27"/>
  <c r="F27"/>
  <c r="E27"/>
  <c r="BE26"/>
  <c r="BD26"/>
  <c r="BC26"/>
  <c r="BB26"/>
  <c r="BA26"/>
  <c r="AZ26"/>
  <c r="AY26"/>
  <c r="AX26"/>
  <c r="AW26"/>
  <c r="AV26"/>
  <c r="AU26"/>
  <c r="AT26"/>
  <c r="AS26"/>
  <c r="AR26"/>
  <c r="AQ26"/>
  <c r="AP26"/>
  <c r="AO26"/>
  <c r="AN26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BE25"/>
  <c r="BD25"/>
  <c r="BC25"/>
  <c r="BB25"/>
  <c r="BA25"/>
  <c r="AZ25"/>
  <c r="AY25"/>
  <c r="AX25"/>
  <c r="AW25"/>
  <c r="AV25"/>
  <c r="AU25"/>
  <c r="AT25"/>
  <c r="AS25"/>
  <c r="AR25"/>
  <c r="AQ25"/>
  <c r="AP25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BD24"/>
  <c r="BC24"/>
  <c r="AZ24"/>
  <c r="AX24"/>
  <c r="AW24"/>
  <c r="AV24"/>
  <c r="AM24"/>
  <c r="AL24"/>
  <c r="AA24"/>
  <c r="T24"/>
  <c r="P24"/>
  <c r="J24"/>
  <c r="G24"/>
  <c r="F24"/>
  <c r="E24"/>
  <c r="BE23"/>
  <c r="BD23"/>
  <c r="BC23"/>
  <c r="BB23"/>
  <c r="BA23"/>
  <c r="AZ23"/>
  <c r="AY23"/>
  <c r="AX23"/>
  <c r="AW23"/>
  <c r="AV23"/>
  <c r="AU23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BD21"/>
  <c r="BC21"/>
  <c r="AZ21"/>
  <c r="AX21"/>
  <c r="AW21"/>
  <c r="AV21"/>
  <c r="AM21"/>
  <c r="AL21"/>
  <c r="AA21"/>
  <c r="T21"/>
  <c r="P21"/>
  <c r="J21"/>
  <c r="G21"/>
  <c r="F21"/>
  <c r="E21"/>
  <c r="BE20"/>
  <c r="BD20"/>
  <c r="BC20"/>
  <c r="BB20"/>
  <c r="BA20"/>
  <c r="AZ20"/>
  <c r="AY20"/>
  <c r="AX20"/>
  <c r="AW20"/>
  <c r="AV20"/>
  <c r="AU20"/>
  <c r="AT20"/>
  <c r="AS20"/>
  <c r="AR20"/>
  <c r="AQ20"/>
  <c r="AP20"/>
  <c r="AO20"/>
  <c r="AN20"/>
  <c r="AM20"/>
  <c r="AL20"/>
  <c r="AK20"/>
  <c r="AJ20"/>
  <c r="AI20"/>
  <c r="AH20"/>
  <c r="AG20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BD19"/>
  <c r="BC19"/>
  <c r="AZ19"/>
  <c r="AX19"/>
  <c r="AW19"/>
  <c r="AV19"/>
  <c r="AM19"/>
  <c r="AL19"/>
  <c r="AA19"/>
  <c r="T19"/>
  <c r="P19"/>
  <c r="J19"/>
  <c r="G19"/>
  <c r="F19"/>
  <c r="E19"/>
  <c r="BD18"/>
  <c r="BC18"/>
  <c r="AZ18"/>
  <c r="AX18"/>
  <c r="AW18"/>
  <c r="AV18"/>
  <c r="AM18"/>
  <c r="AL18"/>
  <c r="AA18"/>
  <c r="T18"/>
  <c r="P18"/>
  <c r="J18"/>
  <c r="G18"/>
  <c r="F18"/>
  <c r="E18"/>
  <c r="BD17"/>
  <c r="BC17"/>
  <c r="AZ17"/>
  <c r="AX17"/>
  <c r="AW17"/>
  <c r="AV17"/>
  <c r="AM17"/>
  <c r="AL17"/>
  <c r="AA17"/>
  <c r="T17"/>
  <c r="P17"/>
  <c r="J17"/>
  <c r="G17"/>
  <c r="F17"/>
  <c r="E17"/>
  <c r="BE16"/>
  <c r="BD16"/>
  <c r="BC16"/>
  <c r="BB16"/>
  <c r="BA16"/>
  <c r="AZ16"/>
  <c r="AY16"/>
  <c r="AX16"/>
  <c r="AW16"/>
  <c r="AV16"/>
  <c r="AU16"/>
  <c r="AT16"/>
  <c r="AS16"/>
  <c r="AR16"/>
  <c r="AQ16"/>
  <c r="AP16"/>
  <c r="AO16"/>
  <c r="AN16"/>
  <c r="AM16"/>
  <c r="AL16"/>
  <c r="AK16"/>
  <c r="AJ16"/>
  <c r="AI16"/>
  <c r="AH16"/>
  <c r="AG16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BD15"/>
  <c r="BC15"/>
  <c r="AZ15"/>
  <c r="AX15"/>
  <c r="AW15"/>
  <c r="AV15"/>
  <c r="AM15"/>
  <c r="AL15"/>
  <c r="AA15"/>
  <c r="T15"/>
  <c r="P15"/>
  <c r="J15"/>
  <c r="G15"/>
  <c r="F15"/>
  <c r="E15"/>
  <c r="BE14"/>
  <c r="BD14"/>
  <c r="BC14"/>
  <c r="BB14"/>
  <c r="BA14"/>
  <c r="AZ14"/>
  <c r="AY14"/>
  <c r="AX14"/>
  <c r="AW14"/>
  <c r="AV14"/>
  <c r="AU14"/>
  <c r="AT14"/>
  <c r="AS14"/>
  <c r="AR14"/>
  <c r="AQ14"/>
  <c r="AP14"/>
  <c r="AO14"/>
  <c r="AN14"/>
  <c r="AM14"/>
  <c r="AL14"/>
  <c r="AK14"/>
  <c r="AJ14"/>
  <c r="AI14"/>
  <c r="AH14"/>
  <c r="AG14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BE13"/>
  <c r="BD13"/>
  <c r="BC13"/>
  <c r="BA13"/>
  <c r="AZ13"/>
  <c r="AY13"/>
  <c r="AX13"/>
  <c r="AW13"/>
  <c r="AV13"/>
  <c r="AU13"/>
  <c r="AT13"/>
  <c r="AS13"/>
  <c r="AR13"/>
  <c r="AQ13"/>
  <c r="AP13"/>
  <c r="AO13"/>
  <c r="AN13"/>
  <c r="AM13"/>
  <c r="AL13"/>
  <c r="AK13"/>
  <c r="AJ13"/>
  <c r="AI13"/>
  <c r="AH13"/>
  <c r="AG13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F79" l="1"/>
  <c r="E79" s="1"/>
  <c r="AK94"/>
  <c r="AQ94"/>
  <c r="AR94"/>
  <c r="AT94"/>
  <c r="AU94"/>
  <c r="AY94"/>
  <c r="BA94"/>
  <c r="AZ94" s="1"/>
  <c r="BE94"/>
  <c r="BD94" s="1"/>
  <c r="BC94" s="1"/>
  <c r="BB94"/>
  <c r="H94"/>
  <c r="I94"/>
  <c r="K94"/>
  <c r="L94"/>
  <c r="M94"/>
  <c r="N94"/>
  <c r="O94"/>
  <c r="Q94"/>
  <c r="P94" s="1"/>
  <c r="R94"/>
  <c r="S94"/>
  <c r="T94"/>
  <c r="U94"/>
  <c r="V94"/>
  <c r="W94"/>
  <c r="X94"/>
  <c r="Y94"/>
  <c r="Z94"/>
  <c r="AB94"/>
  <c r="AC94"/>
  <c r="AD94"/>
  <c r="AE94"/>
  <c r="AF94"/>
  <c r="AG94"/>
  <c r="AH94"/>
  <c r="AI94"/>
  <c r="AJ94"/>
  <c r="AN94"/>
  <c r="AP94"/>
  <c r="AO94" s="1"/>
  <c r="AM94" l="1"/>
  <c r="AA94"/>
  <c r="AX94"/>
  <c r="J94"/>
  <c r="G94" s="1"/>
  <c r="AW94"/>
  <c r="AV94" s="1"/>
  <c r="AS94"/>
  <c r="AL94" s="1"/>
  <c r="F94" l="1"/>
  <c r="E94" s="1"/>
</calcChain>
</file>

<file path=xl/sharedStrings.xml><?xml version="1.0" encoding="utf-8"?>
<sst xmlns="http://schemas.openxmlformats.org/spreadsheetml/2006/main" count="424" uniqueCount="264">
  <si>
    <t>0100</t>
  </si>
  <si>
    <t/>
  </si>
  <si>
    <t>ГОСУДАРСТВЕННОЕ УПРАВЛЕНИЕ И МЕСТНОЕ САМОУПРАВЛЕНИЕ</t>
  </si>
  <si>
    <t>01</t>
  </si>
  <si>
    <t>03</t>
  </si>
  <si>
    <t>Функционирование исполнительных органов гос-ной власти</t>
  </si>
  <si>
    <t>005010</t>
  </si>
  <si>
    <t>Госадминистрация Каменского района и г.Каменка</t>
  </si>
  <si>
    <t>05</t>
  </si>
  <si>
    <t>Прочие расходы на общегосударственное управление</t>
  </si>
  <si>
    <t>015010</t>
  </si>
  <si>
    <t>Аппарат представителей главы госадминистрации Каменского р-на и г. Каменк</t>
  </si>
  <si>
    <t>055015</t>
  </si>
  <si>
    <t>МУ "Каменское УНО"</t>
  </si>
  <si>
    <t>065015</t>
  </si>
  <si>
    <t>МУ "Управление культуры Каменского района"</t>
  </si>
  <si>
    <t>06</t>
  </si>
  <si>
    <t>Функционирование органов местного самоуправления</t>
  </si>
  <si>
    <t>005011</t>
  </si>
  <si>
    <t>Совет народных депутатов Каменского района и г. Каменка</t>
  </si>
  <si>
    <t>0400</t>
  </si>
  <si>
    <t>ГОСУДАРСТВЕННАЯ ОБОРОНА</t>
  </si>
  <si>
    <t>04</t>
  </si>
  <si>
    <t>Государственная армия</t>
  </si>
  <si>
    <t>005035</t>
  </si>
  <si>
    <t>Вооруженные силы</t>
  </si>
  <si>
    <t>0500</t>
  </si>
  <si>
    <t>ПРАВООХРАНИТЕЛЬНАЯ ДЕЯТЕЛЬНОСТЬ И ОБЕСПЕЧ. БЕЗОПАСНОСТИ ГОС-ВА</t>
  </si>
  <si>
    <t>Органы внутренних дел</t>
  </si>
  <si>
    <t>005038</t>
  </si>
  <si>
    <t>Городские и районные органы внутренних дел</t>
  </si>
  <si>
    <t>1200</t>
  </si>
  <si>
    <t>ЖИЛИЩНОЕ И КОММУНАЛЬНОЕ ХОЗЯЙСТВО</t>
  </si>
  <si>
    <t>12</t>
  </si>
  <si>
    <t>02</t>
  </si>
  <si>
    <t>Коммунальное хозяйство</t>
  </si>
  <si>
    <t>005178</t>
  </si>
  <si>
    <t>Благоустройство городов</t>
  </si>
  <si>
    <t>005179</t>
  </si>
  <si>
    <t>Благоустройство районов,  сел</t>
  </si>
  <si>
    <t>1300</t>
  </si>
  <si>
    <t>ОБРАЗОВАНИЕ</t>
  </si>
  <si>
    <t>13</t>
  </si>
  <si>
    <t>Дошкольное образование</t>
  </si>
  <si>
    <t>005051</t>
  </si>
  <si>
    <t>Дошкольные учреждения</t>
  </si>
  <si>
    <t>Начальное образование</t>
  </si>
  <si>
    <t>005052</t>
  </si>
  <si>
    <t>Среднее образование</t>
  </si>
  <si>
    <t>005053</t>
  </si>
  <si>
    <t>Средние общеобразовательные школы, гимназии, теоретические лицеи</t>
  </si>
  <si>
    <t>09</t>
  </si>
  <si>
    <t>Учрежд. и меропр. в области образования, не отн. к др. гр.</t>
  </si>
  <si>
    <t>005070</t>
  </si>
  <si>
    <t>Учреждения и мероприятия по внешк-й работе с детьми (УНО)</t>
  </si>
  <si>
    <t>005071</t>
  </si>
  <si>
    <t>Учреждения и мероприятия по внешк-й работе с детьми (УК)</t>
  </si>
  <si>
    <t>005072</t>
  </si>
  <si>
    <t>Учреждения  и мероприятия по внешк-й работе с детьми (СДЮШОР)</t>
  </si>
  <si>
    <t>1400</t>
  </si>
  <si>
    <t>КУЛЬТУРА, ИСКУССТВО, КИНЕМАТОГРАФИЯ</t>
  </si>
  <si>
    <t>14</t>
  </si>
  <si>
    <t>Деятельность в области культуры и искусства</t>
  </si>
  <si>
    <t>005087</t>
  </si>
  <si>
    <t>Библиотеки</t>
  </si>
  <si>
    <t>005088</t>
  </si>
  <si>
    <t>Музеи и выставки</t>
  </si>
  <si>
    <t>005089</t>
  </si>
  <si>
    <t>Дворцы и дома культуры, клубы и другие учреждения</t>
  </si>
  <si>
    <t>005090</t>
  </si>
  <si>
    <t>Театры, филармонии, музыкальные коллективы и ансамбли</t>
  </si>
  <si>
    <t>Спорт и мероприятия для молодежи</t>
  </si>
  <si>
    <t>005085</t>
  </si>
  <si>
    <t>Спорт и мероприятия для молодежи (УНО)</t>
  </si>
  <si>
    <t>005086</t>
  </si>
  <si>
    <t>Спорт и мероприятия для молодежи (СДЮШОР)</t>
  </si>
  <si>
    <t>Учр. и меропр. в обл. культ.,искус.,спорта, не отн.к др.гр.</t>
  </si>
  <si>
    <t>005091</t>
  </si>
  <si>
    <t>Прочие культурно-просветительные учреждения и мероприятия благоустр</t>
  </si>
  <si>
    <t>1500</t>
  </si>
  <si>
    <t>СРЕДСТВА МАССОВОЙ ИНФОРМАЦИИ</t>
  </si>
  <si>
    <t>15</t>
  </si>
  <si>
    <t>Периодическая печать и издательства</t>
  </si>
  <si>
    <t>005095</t>
  </si>
  <si>
    <t>Редакции периодических изданий</t>
  </si>
  <si>
    <t>1700</t>
  </si>
  <si>
    <t>СОЦИАЛЬНАЯ ПОЛИТИКА</t>
  </si>
  <si>
    <t>17</t>
  </si>
  <si>
    <t>Учреждения социального обеспечения</t>
  </si>
  <si>
    <t>005129</t>
  </si>
  <si>
    <t>МУ "Служба соц-й помощи, охраны прав детсва и семьи, опеки и попеч-ва"</t>
  </si>
  <si>
    <t>11</t>
  </si>
  <si>
    <t>Учрежд. и усл. в обл. соц.обесп. и поддержки, не отн. к др.гр.</t>
  </si>
  <si>
    <t>005131</t>
  </si>
  <si>
    <t>Прочие учреждения и мероприятия в области социального (опекуны)обеспечения и соц</t>
  </si>
  <si>
    <t>015131</t>
  </si>
  <si>
    <t>Прочие учреждения и мероприятия в области социального (погреб)обеспечени</t>
  </si>
  <si>
    <t>025131</t>
  </si>
  <si>
    <t>Прочие учреждения и мероприятия в области социального(увеч)обеспечени</t>
  </si>
  <si>
    <t>3000</t>
  </si>
  <si>
    <t>ПРОЧИЕ РАСХОДЫ</t>
  </si>
  <si>
    <t>30</t>
  </si>
  <si>
    <t>Резервные фонды органов местного самоуправления</t>
  </si>
  <si>
    <t>005213</t>
  </si>
  <si>
    <t>Резервный фонд органов местного управления</t>
  </si>
  <si>
    <t>Проведение выборов и референдумов</t>
  </si>
  <si>
    <t>005205</t>
  </si>
  <si>
    <t>07</t>
  </si>
  <si>
    <t>Расходы, не отнесённые к другим группам</t>
  </si>
  <si>
    <t>005073</t>
  </si>
  <si>
    <t>МУ "Централизованная бухгалтерия"</t>
  </si>
  <si>
    <t>Платные услуги  МУ "Редакция газеты "Днестр"</t>
  </si>
  <si>
    <t>005157</t>
  </si>
  <si>
    <t>Бюджетные кредиты крестьянским (фермерским) хозяйствам</t>
  </si>
  <si>
    <t>005310</t>
  </si>
  <si>
    <t>Госадминистрация р-на-платные услуги</t>
  </si>
  <si>
    <t>055214</t>
  </si>
  <si>
    <t>Расходы на приватизацию</t>
  </si>
  <si>
    <t>085214</t>
  </si>
  <si>
    <t>515214</t>
  </si>
  <si>
    <t>Платные-УНО Каменка</t>
  </si>
  <si>
    <t>525214</t>
  </si>
  <si>
    <t>Платные-Управление культуры Каменка</t>
  </si>
  <si>
    <t>08</t>
  </si>
  <si>
    <t>Целевые программы</t>
  </si>
  <si>
    <t>005167</t>
  </si>
  <si>
    <t>Финансирование программ дорожного фонда (муниципальные дороги)</t>
  </si>
  <si>
    <t>Программа расход-я н-га на сод-е жил-го фонда и объектов соц</t>
  </si>
  <si>
    <t>015167</t>
  </si>
  <si>
    <t>Финансирование программ дорожного фонда (республиканские дороги</t>
  </si>
  <si>
    <t>015179</t>
  </si>
  <si>
    <t>Программа на сод-е и развитие соц. сферы и инфраструктуры</t>
  </si>
  <si>
    <t>035184</t>
  </si>
  <si>
    <t>Финансирование мероприятий по обустройству стоянок, парковок</t>
  </si>
  <si>
    <t>055184</t>
  </si>
  <si>
    <t>Программа кредитования молодых семей</t>
  </si>
  <si>
    <t>075184</t>
  </si>
  <si>
    <t>Программа кредидования молодых специалистов</t>
  </si>
  <si>
    <t>085184</t>
  </si>
  <si>
    <t>095184</t>
  </si>
  <si>
    <t>3200</t>
  </si>
  <si>
    <t>ЦЕЛЕВЫЕ БЮДЖЕТНЫЕ ФОНДЫ</t>
  </si>
  <si>
    <t>32</t>
  </si>
  <si>
    <t>Республиканский экологический фонд ПМР</t>
  </si>
  <si>
    <t>127310</t>
  </si>
  <si>
    <t>Республиканский(территориальный) экологический фонд ПМР</t>
  </si>
  <si>
    <t>ИТОГО:</t>
  </si>
  <si>
    <t>Функцион.</t>
  </si>
  <si>
    <t>Раздел</t>
  </si>
  <si>
    <t>Подраздел</t>
  </si>
  <si>
    <t>Код пр-пол.</t>
  </si>
  <si>
    <t>Наименование</t>
  </si>
  <si>
    <t>ТЕКУЩИЕ РАСХОДЫ</t>
  </si>
  <si>
    <t>[100000]</t>
  </si>
  <si>
    <t>ЗАКУПКА ТОВАРОВ И ОПЛАТА УСЛУГ</t>
  </si>
  <si>
    <t>[110000]</t>
  </si>
  <si>
    <t>ОПЛАТА ТРУДА</t>
  </si>
  <si>
    <t>[110100]</t>
  </si>
  <si>
    <t>НАЧИСЛЕНИЯ НА ОПЛАТУ ТРУДА</t>
  </si>
  <si>
    <t>[110200]</t>
  </si>
  <si>
    <t>ПРИОБР. ПРЕДМ. СНАБЖ. И РАСХ. МАТЕРИАЛОВ</t>
  </si>
  <si>
    <t>[110300]</t>
  </si>
  <si>
    <t>Медикаменты</t>
  </si>
  <si>
    <t>[110310]</t>
  </si>
  <si>
    <t>Мягкий инвент. и обмундир.</t>
  </si>
  <si>
    <t>[110320]</t>
  </si>
  <si>
    <t>Продукты питания</t>
  </si>
  <si>
    <t>[110330]</t>
  </si>
  <si>
    <t>Содерж. автотр-та</t>
  </si>
  <si>
    <t>[110350]</t>
  </si>
  <si>
    <t>Проч. расх. мат-лы и предм. снаб-я</t>
  </si>
  <si>
    <t>[110360]</t>
  </si>
  <si>
    <t>КОМАНДИРОВКИ И СЛУЖЕБНЫЕ РАЗЪЕЗДЫ</t>
  </si>
  <si>
    <t>[110400]</t>
  </si>
  <si>
    <t>Внутри республики</t>
  </si>
  <si>
    <t>[110410]</t>
  </si>
  <si>
    <t>ТРАНСП. УСЛУГИ</t>
  </si>
  <si>
    <t>[110500]</t>
  </si>
  <si>
    <t>ОПЛАТА УСЛУГ СВЯЗИ</t>
  </si>
  <si>
    <t>[110600]</t>
  </si>
  <si>
    <t>ОПЛАТА КОММУН. УСЛУГ</t>
  </si>
  <si>
    <t>[110700]</t>
  </si>
  <si>
    <t>Содержание помещений</t>
  </si>
  <si>
    <t>[110710]</t>
  </si>
  <si>
    <t>Оплата тепловой энергии</t>
  </si>
  <si>
    <t>[110720]</t>
  </si>
  <si>
    <t>Освещение помещений</t>
  </si>
  <si>
    <t>[110730]</t>
  </si>
  <si>
    <t>Водоснабж-е помещений</t>
  </si>
  <si>
    <t>[110740]</t>
  </si>
  <si>
    <t>Вывоз мусора</t>
  </si>
  <si>
    <t>[110750]</t>
  </si>
  <si>
    <t>Оплата газа</t>
  </si>
  <si>
    <t>[110780]</t>
  </si>
  <si>
    <t>ПРОЧ. ТЕК. РАСХ. НА ЗАКУП. ТОВ. И ОПЛ. УСЛУГ</t>
  </si>
  <si>
    <t>[111000]</t>
  </si>
  <si>
    <t>Текущ. рем. оборуд. и инвент.</t>
  </si>
  <si>
    <t>[111020]</t>
  </si>
  <si>
    <t>Текущ. рем. зданий и помещ.</t>
  </si>
  <si>
    <t>[111030]</t>
  </si>
  <si>
    <t>Книги и период. издания</t>
  </si>
  <si>
    <t>[111042]</t>
  </si>
  <si>
    <t>Гос. и местн. символика, знаки отличия</t>
  </si>
  <si>
    <t>[111043]</t>
  </si>
  <si>
    <t>Переподготовка кадров</t>
  </si>
  <si>
    <t>[111044]</t>
  </si>
  <si>
    <t>Издат. услуги</t>
  </si>
  <si>
    <t>[111045]</t>
  </si>
  <si>
    <t>Представит. расходы</t>
  </si>
  <si>
    <t>[111046]</t>
  </si>
  <si>
    <t>Приобр. и установ. счетчик.</t>
  </si>
  <si>
    <t>[111047]</t>
  </si>
  <si>
    <t>Денеж. компенсация</t>
  </si>
  <si>
    <t>[111055]</t>
  </si>
  <si>
    <t>Тов. и усл., не отнес. к др. гр.</t>
  </si>
  <si>
    <t>[111070]</t>
  </si>
  <si>
    <t>ТЕКУЩИЕ ТРАНСФЕРТЫ</t>
  </si>
  <si>
    <t>[130000]</t>
  </si>
  <si>
    <t>Тек. трансф. на продукцию и услуги</t>
  </si>
  <si>
    <t>[130100]</t>
  </si>
  <si>
    <t>На благоустройство территорий</t>
  </si>
  <si>
    <t>[130130]</t>
  </si>
  <si>
    <t>Трансферты на произв. цели</t>
  </si>
  <si>
    <t>[130200]</t>
  </si>
  <si>
    <t>Из дорожного фонда</t>
  </si>
  <si>
    <t>[130220]</t>
  </si>
  <si>
    <t>На поддержку ред. журн. и газет</t>
  </si>
  <si>
    <t>[130260]</t>
  </si>
  <si>
    <t>Из экологического фонда</t>
  </si>
  <si>
    <t>[130280]</t>
  </si>
  <si>
    <t>ТРАНСФЕРТЫ НАСЕЛЕНИЮ</t>
  </si>
  <si>
    <t>[130500]</t>
  </si>
  <si>
    <t>Денежные компенсации</t>
  </si>
  <si>
    <t>[130650]</t>
  </si>
  <si>
    <t>Прочие тр-ты населению</t>
  </si>
  <si>
    <t>[130660]</t>
  </si>
  <si>
    <t>КАПИТАЛЬНЫЕ РАСХОДЫ</t>
  </si>
  <si>
    <t>[200000]</t>
  </si>
  <si>
    <t>КАП. ВЛОЖЕНИЯ В ОСНОВНЫЕ ФОНДЫ</t>
  </si>
  <si>
    <t>[240000]</t>
  </si>
  <si>
    <t>Приобр. оборуд.</t>
  </si>
  <si>
    <t>[240100]</t>
  </si>
  <si>
    <t>Приобр. непроизв. оборуд.</t>
  </si>
  <si>
    <t>[240120]</t>
  </si>
  <si>
    <t>Капитальный ремонт</t>
  </si>
  <si>
    <t>[240300]</t>
  </si>
  <si>
    <t>Объект. соц. культ. назнач.</t>
  </si>
  <si>
    <t>[240330]</t>
  </si>
  <si>
    <t>УЧАСТИЕ ПРАВ-ВА В ОСУЩ-ИИ ОТД-Х ПРОГРАММ</t>
  </si>
  <si>
    <t>[290000]</t>
  </si>
  <si>
    <t>ПРЕДОСТАВЛ-Е И ВОЗВРАТ ЗАЙМОВ ЗА СЧЁТ БЮДЖЕТА</t>
  </si>
  <si>
    <t>[300000]</t>
  </si>
  <si>
    <t>Предоставл-е внутр. займов</t>
  </si>
  <si>
    <t>[310000]</t>
  </si>
  <si>
    <t>Предост. займов органам мест. самоупр-я</t>
  </si>
  <si>
    <t>[310100]</t>
  </si>
  <si>
    <t>Всего</t>
  </si>
  <si>
    <t>Смета расходов на коммерческий найм</t>
  </si>
  <si>
    <t>Программа обеспечения жилыми помещениями</t>
  </si>
  <si>
    <t>Программа к 410-летию  г. Кменка и 28-летию  ПМР</t>
  </si>
  <si>
    <t>Программа финанс. меропр. к 73-й годовщине ВОВ</t>
  </si>
  <si>
    <t>Финансирование программ дорожного фонда (сельские дороги)</t>
  </si>
  <si>
    <t>Приложение № 2</t>
  </si>
  <si>
    <t>Плановые расходы местного бюджета Каменского района и г. Каменка на 2018 год</t>
  </si>
</sst>
</file>

<file path=xl/styles.xml><?xml version="1.0" encoding="utf-8"?>
<styleSheet xmlns="http://schemas.openxmlformats.org/spreadsheetml/2006/main">
  <numFmts count="1">
    <numFmt numFmtId="164" formatCode="#,###"/>
  </numFmts>
  <fonts count="19">
    <font>
      <sz val="11"/>
      <color theme="1"/>
      <name val="Calibri"/>
      <family val="2"/>
      <charset val="204"/>
      <scheme val="minor"/>
    </font>
    <font>
      <b/>
      <sz val="8"/>
      <color theme="1"/>
      <name val="Arial"/>
      <family val="2"/>
      <charset val="204"/>
    </font>
    <font>
      <b/>
      <sz val="11"/>
      <color theme="1"/>
      <name val="Arial Narrow"/>
      <family val="2"/>
      <charset val="204"/>
    </font>
    <font>
      <b/>
      <sz val="8"/>
      <color theme="1"/>
      <name val="Arial Narrow"/>
      <family val="2"/>
      <charset val="204"/>
    </font>
    <font>
      <sz val="8"/>
      <color theme="1"/>
      <name val="Arial Narrow"/>
      <family val="2"/>
      <charset val="204"/>
    </font>
    <font>
      <b/>
      <sz val="11"/>
      <color rgb="FFFF0000"/>
      <name val="Arial Narrow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 Narrow"/>
      <family val="2"/>
      <charset val="204"/>
    </font>
    <font>
      <sz val="10"/>
      <color theme="1"/>
      <name val="Arial Narrow"/>
      <family val="2"/>
      <charset val="204"/>
    </font>
    <font>
      <sz val="9"/>
      <color theme="1"/>
      <name val="Arial Narrow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8"/>
      <color rgb="FFFF0000"/>
      <name val="Arial"/>
      <family val="2"/>
      <charset val="204"/>
    </font>
    <font>
      <b/>
      <sz val="8"/>
      <color rgb="FFFF000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sz val="8"/>
      <color rgb="FFFF0000"/>
      <name val="Arial Narrow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3"/>
      <color theme="1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17" fillId="0" borderId="0"/>
  </cellStyleXfs>
  <cellXfs count="67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Fill="1"/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164" fontId="3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4" fontId="3" fillId="6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49" fontId="11" fillId="7" borderId="1" xfId="0" applyNumberFormat="1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vertical="center"/>
    </xf>
    <xf numFmtId="164" fontId="12" fillId="7" borderId="1" xfId="0" applyNumberFormat="1" applyFont="1" applyFill="1" applyBorder="1" applyAlignment="1">
      <alignment vertical="center"/>
    </xf>
    <xf numFmtId="0" fontId="10" fillId="0" borderId="0" xfId="0" applyFont="1" applyFill="1"/>
    <xf numFmtId="0" fontId="10" fillId="7" borderId="0" xfId="0" applyFont="1" applyFill="1"/>
    <xf numFmtId="164" fontId="12" fillId="2" borderId="1" xfId="0" applyNumberFormat="1" applyFont="1" applyFill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0" fontId="0" fillId="2" borderId="0" xfId="0" applyFill="1"/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164" fontId="14" fillId="0" borderId="1" xfId="0" applyNumberFormat="1" applyFont="1" applyFill="1" applyBorder="1" applyAlignment="1">
      <alignment vertical="center"/>
    </xf>
    <xf numFmtId="164" fontId="15" fillId="7" borderId="1" xfId="0" applyNumberFormat="1" applyFont="1" applyFill="1" applyBorder="1" applyAlignment="1">
      <alignment vertical="center"/>
    </xf>
    <xf numFmtId="164" fontId="14" fillId="2" borderId="1" xfId="0" applyNumberFormat="1" applyFont="1" applyFill="1" applyBorder="1" applyAlignment="1">
      <alignment vertical="center"/>
    </xf>
    <xf numFmtId="164" fontId="12" fillId="8" borderId="1" xfId="0" applyNumberFormat="1" applyFont="1" applyFill="1" applyBorder="1" applyAlignment="1">
      <alignment vertical="center"/>
    </xf>
    <xf numFmtId="0" fontId="10" fillId="0" borderId="0" xfId="0" applyFont="1"/>
    <xf numFmtId="164" fontId="2" fillId="0" borderId="0" xfId="0" applyNumberFormat="1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vertical="center"/>
    </xf>
    <xf numFmtId="164" fontId="15" fillId="0" borderId="0" xfId="0" applyNumberFormat="1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164" fontId="12" fillId="9" borderId="1" xfId="0" applyNumberFormat="1" applyFont="1" applyFill="1" applyBorder="1" applyAlignment="1">
      <alignment vertical="center"/>
    </xf>
    <xf numFmtId="164" fontId="14" fillId="9" borderId="1" xfId="0" applyNumberFormat="1" applyFont="1" applyFill="1" applyBorder="1" applyAlignment="1">
      <alignment vertical="center"/>
    </xf>
    <xf numFmtId="2" fontId="1" fillId="0" borderId="0" xfId="0" applyNumberFormat="1" applyFont="1" applyBorder="1" applyAlignment="1">
      <alignment vertical="center" wrapText="1"/>
    </xf>
    <xf numFmtId="0" fontId="1" fillId="7" borderId="0" xfId="0" applyFont="1" applyFill="1" applyBorder="1" applyAlignment="1">
      <alignment vertical="center"/>
    </xf>
    <xf numFmtId="164" fontId="3" fillId="7" borderId="0" xfId="0" applyNumberFormat="1" applyFont="1" applyFill="1" applyBorder="1" applyAlignment="1">
      <alignment vertical="center"/>
    </xf>
    <xf numFmtId="49" fontId="1" fillId="8" borderId="1" xfId="0" applyNumberFormat="1" applyFont="1" applyFill="1" applyBorder="1" applyAlignment="1">
      <alignment horizontal="center" vertical="center"/>
    </xf>
    <xf numFmtId="0" fontId="1" fillId="8" borderId="1" xfId="0" applyFont="1" applyFill="1" applyBorder="1" applyAlignment="1">
      <alignment vertical="center"/>
    </xf>
    <xf numFmtId="164" fontId="14" fillId="8" borderId="1" xfId="0" applyNumberFormat="1" applyFont="1" applyFill="1" applyBorder="1" applyAlignment="1">
      <alignment vertical="center"/>
    </xf>
    <xf numFmtId="164" fontId="12" fillId="10" borderId="1" xfId="0" applyNumberFormat="1" applyFont="1" applyFill="1" applyBorder="1" applyAlignment="1">
      <alignment vertical="center"/>
    </xf>
    <xf numFmtId="49" fontId="18" fillId="0" borderId="0" xfId="0" applyNumberFormat="1" applyFont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164" fontId="5" fillId="3" borderId="0" xfId="0" applyNumberFormat="1" applyFont="1" applyFill="1" applyBorder="1" applyAlignment="1">
      <alignment vertical="center"/>
    </xf>
    <xf numFmtId="164" fontId="5" fillId="4" borderId="0" xfId="0" applyNumberFormat="1" applyFont="1" applyFill="1" applyBorder="1" applyAlignment="1">
      <alignment vertical="center"/>
    </xf>
    <xf numFmtId="164" fontId="4" fillId="4" borderId="0" xfId="0" applyNumberFormat="1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164" fontId="8" fillId="3" borderId="0" xfId="0" applyNumberFormat="1" applyFont="1" applyFill="1" applyBorder="1" applyAlignment="1">
      <alignment vertical="center"/>
    </xf>
    <xf numFmtId="164" fontId="8" fillId="4" borderId="0" xfId="0" applyNumberFormat="1" applyFont="1" applyFill="1" applyBorder="1" applyAlignment="1">
      <alignment vertical="center"/>
    </xf>
    <xf numFmtId="0" fontId="1" fillId="9" borderId="0" xfId="0" applyFont="1" applyFill="1" applyBorder="1" applyAlignment="1">
      <alignment vertical="center"/>
    </xf>
    <xf numFmtId="164" fontId="8" fillId="9" borderId="0" xfId="0" applyNumberFormat="1" applyFont="1" applyFill="1" applyBorder="1" applyAlignment="1">
      <alignment vertical="center"/>
    </xf>
    <xf numFmtId="164" fontId="4" fillId="4" borderId="0" xfId="0" applyNumberFormat="1" applyFont="1" applyFill="1" applyBorder="1" applyAlignment="1">
      <alignment horizontal="center" vertical="center"/>
    </xf>
    <xf numFmtId="164" fontId="3" fillId="3" borderId="0" xfId="0" applyNumberFormat="1" applyFont="1" applyFill="1" applyBorder="1" applyAlignment="1">
      <alignment vertical="center"/>
    </xf>
    <xf numFmtId="164" fontId="3" fillId="9" borderId="0" xfId="0" applyNumberFormat="1" applyFont="1" applyFill="1" applyBorder="1" applyAlignment="1">
      <alignment vertical="center"/>
    </xf>
    <xf numFmtId="164" fontId="4" fillId="4" borderId="0" xfId="0" applyNumberFormat="1" applyFont="1" applyFill="1" applyBorder="1" applyAlignment="1">
      <alignment horizontal="center" vertical="center"/>
    </xf>
    <xf numFmtId="164" fontId="3" fillId="6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7" fillId="4" borderId="0" xfId="0" applyNumberFormat="1" applyFont="1" applyFill="1" applyBorder="1" applyAlignment="1">
      <alignment horizontal="center" vertical="center"/>
    </xf>
    <xf numFmtId="164" fontId="9" fillId="4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18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40;&#1057;&#1061;&#1054;&#1044;&#1053;&#1040;&#1071;%20&#1063;&#1040;&#1057;&#1058;&#1068;%202018%20&#1063;&#1048;&#1057;&#1058;&#1054;&#1042;&#1048;&#105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-ый квартал"/>
      <sheetName val="2-ой квартал"/>
      <sheetName val="3-ий квартал"/>
      <sheetName val="4-ый квартал"/>
      <sheetName val="ГОД 2017"/>
    </sheetNames>
    <sheetDataSet>
      <sheetData sheetId="0">
        <row r="47">
          <cell r="M47">
            <v>0</v>
          </cell>
        </row>
      </sheetData>
      <sheetData sheetId="1">
        <row r="47">
          <cell r="M47">
            <v>0</v>
          </cell>
        </row>
      </sheetData>
      <sheetData sheetId="2">
        <row r="47">
          <cell r="M47">
            <v>0</v>
          </cell>
        </row>
      </sheetData>
      <sheetData sheetId="3">
        <row r="47">
          <cell r="M47">
            <v>0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DL266"/>
  <sheetViews>
    <sheetView tabSelected="1" view="pageBreakPreview" topLeftCell="A31" zoomScale="96" zoomScaleSheetLayoutView="96" workbookViewId="0">
      <selection activeCell="K5" sqref="K5:M5"/>
    </sheetView>
  </sheetViews>
  <sheetFormatPr defaultRowHeight="15"/>
  <cols>
    <col min="1" max="3" width="6.7109375" style="1" customWidth="1"/>
    <col min="4" max="4" width="43" style="2" customWidth="1"/>
    <col min="5" max="5" width="10.7109375" style="8" customWidth="1"/>
    <col min="6" max="26" width="10.7109375" style="9" customWidth="1"/>
    <col min="27" max="27" width="12.7109375" style="9" customWidth="1"/>
    <col min="28" max="37" width="10.7109375" style="9" customWidth="1"/>
    <col min="38" max="38" width="11.85546875" style="9" customWidth="1"/>
    <col min="39" max="39" width="13.85546875" style="9" customWidth="1"/>
    <col min="40" max="40" width="10.7109375" style="9" customWidth="1"/>
    <col min="41" max="41" width="13.5703125" style="9" customWidth="1"/>
    <col min="42" max="44" width="10.7109375" style="9" customWidth="1"/>
    <col min="45" max="45" width="13.28515625" style="9" customWidth="1"/>
    <col min="46" max="47" width="10.7109375" style="9" customWidth="1"/>
    <col min="48" max="48" width="11.85546875" style="9" customWidth="1"/>
    <col min="49" max="49" width="12.5703125" style="9" customWidth="1"/>
    <col min="50" max="50" width="12.7109375" style="9" customWidth="1"/>
    <col min="51" max="51" width="10.7109375" style="9" customWidth="1"/>
    <col min="52" max="52" width="13.5703125" style="9" customWidth="1"/>
    <col min="53" max="54" width="10.7109375" style="9" customWidth="1"/>
    <col min="55" max="56" width="13.5703125" style="9" customWidth="1"/>
    <col min="57" max="57" width="10.7109375" style="9" customWidth="1"/>
    <col min="58" max="116" width="9.140625" style="5"/>
  </cols>
  <sheetData>
    <row r="1" spans="1:116">
      <c r="J1" s="66" t="s">
        <v>262</v>
      </c>
      <c r="K1" s="66"/>
      <c r="L1" s="66"/>
      <c r="M1" s="66"/>
    </row>
    <row r="2" spans="1:116">
      <c r="J2" s="65"/>
      <c r="K2" s="65"/>
      <c r="L2" s="65"/>
      <c r="M2" s="65"/>
    </row>
    <row r="3" spans="1:116">
      <c r="J3" s="66"/>
      <c r="K3" s="66"/>
      <c r="L3" s="66"/>
      <c r="M3" s="66"/>
    </row>
    <row r="4" spans="1:116">
      <c r="J4" s="63"/>
      <c r="K4" s="63"/>
      <c r="L4" s="63"/>
      <c r="M4" s="63"/>
    </row>
    <row r="5" spans="1:116">
      <c r="K5" s="65"/>
      <c r="L5" s="65"/>
      <c r="M5" s="65"/>
    </row>
    <row r="7" spans="1:116" ht="16.5">
      <c r="B7" s="64" t="s">
        <v>263</v>
      </c>
      <c r="C7" s="64"/>
      <c r="D7" s="64"/>
      <c r="E7" s="64"/>
      <c r="F7" s="64"/>
      <c r="G7" s="64"/>
      <c r="H7" s="64"/>
      <c r="I7" s="64"/>
      <c r="J7" s="64"/>
      <c r="K7" s="64"/>
    </row>
    <row r="8" spans="1:116" ht="16.5">
      <c r="B8" s="42"/>
      <c r="C8" s="64"/>
      <c r="D8" s="64"/>
      <c r="E8" s="64"/>
      <c r="F8" s="64"/>
      <c r="G8" s="64"/>
      <c r="H8" s="64"/>
      <c r="I8" s="64"/>
      <c r="J8" s="64"/>
      <c r="K8" s="42"/>
    </row>
    <row r="10" spans="1:116" ht="20.100000000000001" customHeight="1">
      <c r="A10" s="58" t="s">
        <v>147</v>
      </c>
      <c r="B10" s="58"/>
      <c r="C10" s="58" t="s">
        <v>150</v>
      </c>
      <c r="D10" s="61" t="s">
        <v>151</v>
      </c>
      <c r="E10" s="62" t="s">
        <v>256</v>
      </c>
      <c r="F10" s="56" t="s">
        <v>152</v>
      </c>
      <c r="G10" s="56" t="s">
        <v>154</v>
      </c>
      <c r="H10" s="57" t="s">
        <v>156</v>
      </c>
      <c r="I10" s="57" t="s">
        <v>158</v>
      </c>
      <c r="J10" s="56" t="s">
        <v>160</v>
      </c>
      <c r="K10" s="57" t="s">
        <v>162</v>
      </c>
      <c r="L10" s="57" t="s">
        <v>164</v>
      </c>
      <c r="M10" s="57" t="s">
        <v>166</v>
      </c>
      <c r="N10" s="57" t="s">
        <v>168</v>
      </c>
      <c r="O10" s="57" t="s">
        <v>170</v>
      </c>
      <c r="P10" s="56" t="s">
        <v>172</v>
      </c>
      <c r="Q10" s="57" t="s">
        <v>174</v>
      </c>
      <c r="R10" s="56" t="s">
        <v>176</v>
      </c>
      <c r="S10" s="56" t="s">
        <v>178</v>
      </c>
      <c r="T10" s="56" t="s">
        <v>180</v>
      </c>
      <c r="U10" s="57" t="s">
        <v>182</v>
      </c>
      <c r="V10" s="57" t="s">
        <v>184</v>
      </c>
      <c r="W10" s="57" t="s">
        <v>186</v>
      </c>
      <c r="X10" s="57" t="s">
        <v>188</v>
      </c>
      <c r="Y10" s="57" t="s">
        <v>190</v>
      </c>
      <c r="Z10" s="57" t="s">
        <v>192</v>
      </c>
      <c r="AA10" s="56" t="s">
        <v>194</v>
      </c>
      <c r="AB10" s="57" t="s">
        <v>196</v>
      </c>
      <c r="AC10" s="57" t="s">
        <v>198</v>
      </c>
      <c r="AD10" s="57" t="s">
        <v>200</v>
      </c>
      <c r="AE10" s="57" t="s">
        <v>202</v>
      </c>
      <c r="AF10" s="57" t="s">
        <v>204</v>
      </c>
      <c r="AG10" s="57" t="s">
        <v>206</v>
      </c>
      <c r="AH10" s="57" t="s">
        <v>208</v>
      </c>
      <c r="AI10" s="57" t="s">
        <v>210</v>
      </c>
      <c r="AJ10" s="57" t="s">
        <v>212</v>
      </c>
      <c r="AK10" s="57" t="s">
        <v>214</v>
      </c>
      <c r="AL10" s="56" t="s">
        <v>216</v>
      </c>
      <c r="AM10" s="56" t="s">
        <v>218</v>
      </c>
      <c r="AN10" s="57" t="s">
        <v>220</v>
      </c>
      <c r="AO10" s="56" t="s">
        <v>222</v>
      </c>
      <c r="AP10" s="57" t="s">
        <v>224</v>
      </c>
      <c r="AQ10" s="57" t="s">
        <v>226</v>
      </c>
      <c r="AR10" s="57" t="s">
        <v>228</v>
      </c>
      <c r="AS10" s="56" t="s">
        <v>230</v>
      </c>
      <c r="AT10" s="57" t="s">
        <v>232</v>
      </c>
      <c r="AU10" s="57" t="s">
        <v>234</v>
      </c>
      <c r="AV10" s="56" t="s">
        <v>236</v>
      </c>
      <c r="AW10" s="56" t="s">
        <v>238</v>
      </c>
      <c r="AX10" s="56" t="s">
        <v>240</v>
      </c>
      <c r="AY10" s="57" t="s">
        <v>242</v>
      </c>
      <c r="AZ10" s="56" t="s">
        <v>244</v>
      </c>
      <c r="BA10" s="57" t="s">
        <v>246</v>
      </c>
      <c r="BB10" s="56" t="s">
        <v>248</v>
      </c>
      <c r="BC10" s="56" t="s">
        <v>250</v>
      </c>
      <c r="BD10" s="56" t="s">
        <v>252</v>
      </c>
      <c r="BE10" s="57" t="s">
        <v>254</v>
      </c>
    </row>
    <row r="11" spans="1:116" ht="20.100000000000001" customHeight="1">
      <c r="A11" s="58" t="s">
        <v>148</v>
      </c>
      <c r="B11" s="58" t="s">
        <v>149</v>
      </c>
      <c r="C11" s="58"/>
      <c r="D11" s="61"/>
      <c r="E11" s="62"/>
      <c r="F11" s="56"/>
      <c r="G11" s="56"/>
      <c r="H11" s="57"/>
      <c r="I11" s="57"/>
      <c r="J11" s="56"/>
      <c r="K11" s="57"/>
      <c r="L11" s="57"/>
      <c r="M11" s="57"/>
      <c r="N11" s="57"/>
      <c r="O11" s="57"/>
      <c r="P11" s="56"/>
      <c r="Q11" s="57"/>
      <c r="R11" s="56"/>
      <c r="S11" s="56"/>
      <c r="T11" s="56"/>
      <c r="U11" s="57"/>
      <c r="V11" s="57"/>
      <c r="W11" s="57"/>
      <c r="X11" s="57"/>
      <c r="Y11" s="57"/>
      <c r="Z11" s="57"/>
      <c r="AA11" s="56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6"/>
      <c r="AM11" s="56"/>
      <c r="AN11" s="57"/>
      <c r="AO11" s="56"/>
      <c r="AP11" s="57"/>
      <c r="AQ11" s="57"/>
      <c r="AR11" s="57"/>
      <c r="AS11" s="56"/>
      <c r="AT11" s="57"/>
      <c r="AU11" s="57"/>
      <c r="AV11" s="56"/>
      <c r="AW11" s="56"/>
      <c r="AX11" s="56"/>
      <c r="AY11" s="57"/>
      <c r="AZ11" s="56"/>
      <c r="BA11" s="57"/>
      <c r="BB11" s="56"/>
      <c r="BC11" s="56"/>
      <c r="BD11" s="56"/>
      <c r="BE11" s="57"/>
    </row>
    <row r="12" spans="1:116">
      <c r="A12" s="58"/>
      <c r="B12" s="58"/>
      <c r="C12" s="58"/>
      <c r="D12" s="61"/>
      <c r="E12" s="62"/>
      <c r="F12" s="10" t="s">
        <v>153</v>
      </c>
      <c r="G12" s="10" t="s">
        <v>155</v>
      </c>
      <c r="H12" s="11" t="s">
        <v>157</v>
      </c>
      <c r="I12" s="11" t="s">
        <v>159</v>
      </c>
      <c r="J12" s="10" t="s">
        <v>161</v>
      </c>
      <c r="K12" s="11" t="s">
        <v>163</v>
      </c>
      <c r="L12" s="11" t="s">
        <v>165</v>
      </c>
      <c r="M12" s="11" t="s">
        <v>167</v>
      </c>
      <c r="N12" s="11" t="s">
        <v>169</v>
      </c>
      <c r="O12" s="11" t="s">
        <v>171</v>
      </c>
      <c r="P12" s="10" t="s">
        <v>173</v>
      </c>
      <c r="Q12" s="11" t="s">
        <v>175</v>
      </c>
      <c r="R12" s="10" t="s">
        <v>177</v>
      </c>
      <c r="S12" s="10" t="s">
        <v>179</v>
      </c>
      <c r="T12" s="10" t="s">
        <v>181</v>
      </c>
      <c r="U12" s="11" t="s">
        <v>183</v>
      </c>
      <c r="V12" s="11" t="s">
        <v>185</v>
      </c>
      <c r="W12" s="11" t="s">
        <v>187</v>
      </c>
      <c r="X12" s="11" t="s">
        <v>189</v>
      </c>
      <c r="Y12" s="11" t="s">
        <v>191</v>
      </c>
      <c r="Z12" s="11" t="s">
        <v>193</v>
      </c>
      <c r="AA12" s="10" t="s">
        <v>195</v>
      </c>
      <c r="AB12" s="11" t="s">
        <v>197</v>
      </c>
      <c r="AC12" s="11" t="s">
        <v>199</v>
      </c>
      <c r="AD12" s="11" t="s">
        <v>201</v>
      </c>
      <c r="AE12" s="11" t="s">
        <v>203</v>
      </c>
      <c r="AF12" s="11" t="s">
        <v>205</v>
      </c>
      <c r="AG12" s="11" t="s">
        <v>207</v>
      </c>
      <c r="AH12" s="11" t="s">
        <v>209</v>
      </c>
      <c r="AI12" s="11" t="s">
        <v>211</v>
      </c>
      <c r="AJ12" s="11" t="s">
        <v>213</v>
      </c>
      <c r="AK12" s="11" t="s">
        <v>215</v>
      </c>
      <c r="AL12" s="10" t="s">
        <v>217</v>
      </c>
      <c r="AM12" s="10" t="s">
        <v>219</v>
      </c>
      <c r="AN12" s="11" t="s">
        <v>221</v>
      </c>
      <c r="AO12" s="10" t="s">
        <v>223</v>
      </c>
      <c r="AP12" s="11" t="s">
        <v>225</v>
      </c>
      <c r="AQ12" s="11" t="s">
        <v>227</v>
      </c>
      <c r="AR12" s="11" t="s">
        <v>229</v>
      </c>
      <c r="AS12" s="10" t="s">
        <v>231</v>
      </c>
      <c r="AT12" s="11" t="s">
        <v>233</v>
      </c>
      <c r="AU12" s="11" t="s">
        <v>235</v>
      </c>
      <c r="AV12" s="10" t="s">
        <v>237</v>
      </c>
      <c r="AW12" s="10" t="s">
        <v>239</v>
      </c>
      <c r="AX12" s="10" t="s">
        <v>241</v>
      </c>
      <c r="AY12" s="11" t="s">
        <v>243</v>
      </c>
      <c r="AZ12" s="10" t="s">
        <v>245</v>
      </c>
      <c r="BA12" s="11" t="s">
        <v>247</v>
      </c>
      <c r="BB12" s="10" t="s">
        <v>249</v>
      </c>
      <c r="BC12" s="10" t="s">
        <v>251</v>
      </c>
      <c r="BD12" s="10" t="s">
        <v>253</v>
      </c>
      <c r="BE12" s="11" t="s">
        <v>255</v>
      </c>
    </row>
    <row r="13" spans="1:116" s="16" customFormat="1">
      <c r="A13" s="12" t="s">
        <v>0</v>
      </c>
      <c r="B13" s="12" t="s">
        <v>1</v>
      </c>
      <c r="C13" s="12" t="s">
        <v>1</v>
      </c>
      <c r="D13" s="13" t="s">
        <v>2</v>
      </c>
      <c r="E13" s="14">
        <f>F13+AV13+BD13</f>
        <v>6425575</v>
      </c>
      <c r="F13" s="14">
        <f>G13+AL13</f>
        <v>6315853</v>
      </c>
      <c r="G13" s="14">
        <f>H13+I13+J13+P13+R13+S13+T13+AA13</f>
        <v>6315853</v>
      </c>
      <c r="H13" s="14">
        <f t="shared" ref="H13:BE13" si="0">H14+H16+H20</f>
        <v>4486831</v>
      </c>
      <c r="I13" s="14">
        <f t="shared" si="0"/>
        <v>1115047</v>
      </c>
      <c r="J13" s="14">
        <f>K13+L13+M13+N13+O13</f>
        <v>436628</v>
      </c>
      <c r="K13" s="14">
        <f t="shared" si="0"/>
        <v>0</v>
      </c>
      <c r="L13" s="14">
        <f t="shared" si="0"/>
        <v>0</v>
      </c>
      <c r="M13" s="14">
        <f t="shared" si="0"/>
        <v>0</v>
      </c>
      <c r="N13" s="14">
        <f t="shared" si="0"/>
        <v>318111</v>
      </c>
      <c r="O13" s="14">
        <f t="shared" si="0"/>
        <v>118517</v>
      </c>
      <c r="P13" s="14">
        <f>Q13</f>
        <v>0</v>
      </c>
      <c r="Q13" s="14">
        <f t="shared" si="0"/>
        <v>0</v>
      </c>
      <c r="R13" s="14">
        <f t="shared" si="0"/>
        <v>0</v>
      </c>
      <c r="S13" s="14">
        <f t="shared" si="0"/>
        <v>116008</v>
      </c>
      <c r="T13" s="14">
        <f>U13+V13+W13+X13+Y13+Z13</f>
        <v>40192</v>
      </c>
      <c r="U13" s="14">
        <f t="shared" si="0"/>
        <v>0</v>
      </c>
      <c r="V13" s="14">
        <f t="shared" si="0"/>
        <v>15483</v>
      </c>
      <c r="W13" s="14">
        <f t="shared" si="0"/>
        <v>1875</v>
      </c>
      <c r="X13" s="14">
        <f t="shared" si="0"/>
        <v>2775</v>
      </c>
      <c r="Y13" s="14">
        <f t="shared" si="0"/>
        <v>5304</v>
      </c>
      <c r="Z13" s="14">
        <f t="shared" si="0"/>
        <v>14755</v>
      </c>
      <c r="AA13" s="14">
        <f>AB13+AC13+AD13+AE13+AF13+AG13+AH13+AI13+AJ13+AK13</f>
        <v>121147</v>
      </c>
      <c r="AB13" s="14">
        <f t="shared" si="0"/>
        <v>0</v>
      </c>
      <c r="AC13" s="14">
        <f t="shared" si="0"/>
        <v>76200</v>
      </c>
      <c r="AD13" s="14">
        <f t="shared" si="0"/>
        <v>11143</v>
      </c>
      <c r="AE13" s="14">
        <f t="shared" si="0"/>
        <v>0</v>
      </c>
      <c r="AF13" s="14">
        <f t="shared" si="0"/>
        <v>0</v>
      </c>
      <c r="AG13" s="14">
        <f t="shared" si="0"/>
        <v>0</v>
      </c>
      <c r="AH13" s="14">
        <f t="shared" si="0"/>
        <v>21569</v>
      </c>
      <c r="AI13" s="14">
        <f t="shared" si="0"/>
        <v>0</v>
      </c>
      <c r="AJ13" s="14">
        <f t="shared" si="0"/>
        <v>0</v>
      </c>
      <c r="AK13" s="14">
        <f t="shared" si="0"/>
        <v>12235</v>
      </c>
      <c r="AL13" s="14">
        <f>AM13+AO13+AS13</f>
        <v>0</v>
      </c>
      <c r="AM13" s="14">
        <f>AN13</f>
        <v>0</v>
      </c>
      <c r="AN13" s="14">
        <f t="shared" si="0"/>
        <v>0</v>
      </c>
      <c r="AO13" s="14">
        <f>AP13+AQ13+AR13</f>
        <v>0</v>
      </c>
      <c r="AP13" s="14">
        <f t="shared" si="0"/>
        <v>0</v>
      </c>
      <c r="AQ13" s="14">
        <f t="shared" si="0"/>
        <v>0</v>
      </c>
      <c r="AR13" s="14">
        <f t="shared" si="0"/>
        <v>0</v>
      </c>
      <c r="AS13" s="14">
        <f>AT13+AU13</f>
        <v>0</v>
      </c>
      <c r="AT13" s="14">
        <f t="shared" si="0"/>
        <v>0</v>
      </c>
      <c r="AU13" s="14">
        <f t="shared" si="0"/>
        <v>0</v>
      </c>
      <c r="AV13" s="14">
        <f>AW13+BB13</f>
        <v>109722</v>
      </c>
      <c r="AW13" s="14">
        <f>AX13+AZ13</f>
        <v>109722</v>
      </c>
      <c r="AX13" s="14">
        <f>AY13</f>
        <v>27058</v>
      </c>
      <c r="AY13" s="14">
        <f t="shared" si="0"/>
        <v>27058</v>
      </c>
      <c r="AZ13" s="14">
        <f>BA13</f>
        <v>82664</v>
      </c>
      <c r="BA13" s="14">
        <f t="shared" si="0"/>
        <v>82664</v>
      </c>
      <c r="BB13" s="14"/>
      <c r="BC13" s="14">
        <f>BD13</f>
        <v>0</v>
      </c>
      <c r="BD13" s="14">
        <f>BE13</f>
        <v>0</v>
      </c>
      <c r="BE13" s="14">
        <f t="shared" si="0"/>
        <v>0</v>
      </c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</row>
    <row r="14" spans="1:116" s="19" customFormat="1">
      <c r="A14" s="6" t="s">
        <v>3</v>
      </c>
      <c r="B14" s="6" t="s">
        <v>4</v>
      </c>
      <c r="C14" s="6" t="s">
        <v>1</v>
      </c>
      <c r="D14" s="7" t="s">
        <v>5</v>
      </c>
      <c r="E14" s="17">
        <f t="shared" ref="E14:E78" si="1">F14+AV14+BD14</f>
        <v>2264757</v>
      </c>
      <c r="F14" s="17">
        <f>G14+AL14</f>
        <v>2219435</v>
      </c>
      <c r="G14" s="17">
        <f>H14+I14+J14+P14+R14+S14+T14+AA14</f>
        <v>2219435</v>
      </c>
      <c r="H14" s="18">
        <f>H15</f>
        <v>1503329</v>
      </c>
      <c r="I14" s="18">
        <f t="shared" ref="I14:BE14" si="2">I15</f>
        <v>350480</v>
      </c>
      <c r="J14" s="17">
        <f t="shared" ref="J14:J80" si="3">K14+L14+M14+N14+O14</f>
        <v>240212</v>
      </c>
      <c r="K14" s="18">
        <f t="shared" si="2"/>
        <v>0</v>
      </c>
      <c r="L14" s="18">
        <f t="shared" si="2"/>
        <v>0</v>
      </c>
      <c r="M14" s="18">
        <f t="shared" si="2"/>
        <v>0</v>
      </c>
      <c r="N14" s="18">
        <f t="shared" si="2"/>
        <v>174748</v>
      </c>
      <c r="O14" s="18">
        <f t="shared" si="2"/>
        <v>65464</v>
      </c>
      <c r="P14" s="17">
        <f t="shared" ref="P14:P80" si="4">Q14</f>
        <v>0</v>
      </c>
      <c r="Q14" s="18">
        <f t="shared" si="2"/>
        <v>0</v>
      </c>
      <c r="R14" s="18">
        <f t="shared" si="2"/>
        <v>0</v>
      </c>
      <c r="S14" s="18">
        <f t="shared" si="2"/>
        <v>36196</v>
      </c>
      <c r="T14" s="17">
        <f t="shared" ref="T14:T80" si="5">U14+V14+W14+X14+Y14+Z14</f>
        <v>16292</v>
      </c>
      <c r="U14" s="18">
        <f t="shared" si="2"/>
        <v>0</v>
      </c>
      <c r="V14" s="18">
        <f t="shared" si="2"/>
        <v>9649</v>
      </c>
      <c r="W14" s="18">
        <f t="shared" si="2"/>
        <v>481</v>
      </c>
      <c r="X14" s="18">
        <f t="shared" si="2"/>
        <v>1842</v>
      </c>
      <c r="Y14" s="18">
        <f t="shared" si="2"/>
        <v>4320</v>
      </c>
      <c r="Z14" s="18">
        <f t="shared" si="2"/>
        <v>0</v>
      </c>
      <c r="AA14" s="17">
        <f t="shared" ref="AA14:AA80" si="6">AB14+AC14+AD14+AE14+AF14+AG14+AH14+AI14+AJ14+AK14</f>
        <v>72926</v>
      </c>
      <c r="AB14" s="18">
        <f t="shared" si="2"/>
        <v>0</v>
      </c>
      <c r="AC14" s="18">
        <f t="shared" si="2"/>
        <v>50760</v>
      </c>
      <c r="AD14" s="18">
        <f t="shared" si="2"/>
        <v>5637</v>
      </c>
      <c r="AE14" s="18">
        <f t="shared" si="2"/>
        <v>0</v>
      </c>
      <c r="AF14" s="18">
        <f t="shared" si="2"/>
        <v>0</v>
      </c>
      <c r="AG14" s="18">
        <f t="shared" si="2"/>
        <v>0</v>
      </c>
      <c r="AH14" s="18">
        <f t="shared" si="2"/>
        <v>16529</v>
      </c>
      <c r="AI14" s="18">
        <f t="shared" si="2"/>
        <v>0</v>
      </c>
      <c r="AJ14" s="18">
        <f t="shared" si="2"/>
        <v>0</v>
      </c>
      <c r="AK14" s="18">
        <f t="shared" si="2"/>
        <v>0</v>
      </c>
      <c r="AL14" s="17">
        <f t="shared" ref="AL14:AL81" si="7">AM14+AO14+AS14</f>
        <v>0</v>
      </c>
      <c r="AM14" s="17">
        <f t="shared" ref="AM14:AM80" si="8">AN14</f>
        <v>0</v>
      </c>
      <c r="AN14" s="18">
        <f t="shared" si="2"/>
        <v>0</v>
      </c>
      <c r="AO14" s="17">
        <f t="shared" ref="AO14:AO81" si="9">AP14+AQ14+AR14</f>
        <v>0</v>
      </c>
      <c r="AP14" s="18">
        <f t="shared" si="2"/>
        <v>0</v>
      </c>
      <c r="AQ14" s="18">
        <f t="shared" si="2"/>
        <v>0</v>
      </c>
      <c r="AR14" s="18">
        <f t="shared" si="2"/>
        <v>0</v>
      </c>
      <c r="AS14" s="17">
        <f t="shared" ref="AS14:AS80" si="10">AT14+AU14</f>
        <v>0</v>
      </c>
      <c r="AT14" s="18">
        <f t="shared" si="2"/>
        <v>0</v>
      </c>
      <c r="AU14" s="18">
        <f t="shared" si="2"/>
        <v>0</v>
      </c>
      <c r="AV14" s="17">
        <f t="shared" ref="AV14:AV80" si="11">AW14+BB14</f>
        <v>45322</v>
      </c>
      <c r="AW14" s="17">
        <f t="shared" ref="AW14:AW80" si="12">AX14+AZ14</f>
        <v>45322</v>
      </c>
      <c r="AX14" s="17">
        <f t="shared" ref="AX14:AX80" si="13">AY14</f>
        <v>0</v>
      </c>
      <c r="AY14" s="18">
        <f t="shared" si="2"/>
        <v>0</v>
      </c>
      <c r="AZ14" s="17">
        <f t="shared" ref="AZ14:AZ80" si="14">BA14</f>
        <v>45322</v>
      </c>
      <c r="BA14" s="18">
        <f t="shared" si="2"/>
        <v>45322</v>
      </c>
      <c r="BB14" s="18">
        <f t="shared" si="2"/>
        <v>0</v>
      </c>
      <c r="BC14" s="17">
        <f t="shared" ref="BC14:BD80" si="15">BD14</f>
        <v>0</v>
      </c>
      <c r="BD14" s="17">
        <f t="shared" si="15"/>
        <v>0</v>
      </c>
      <c r="BE14" s="18">
        <f t="shared" si="2"/>
        <v>0</v>
      </c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</row>
    <row r="15" spans="1:116">
      <c r="A15" s="20" t="s">
        <v>1</v>
      </c>
      <c r="B15" s="20" t="s">
        <v>1</v>
      </c>
      <c r="C15" s="20" t="s">
        <v>6</v>
      </c>
      <c r="D15" s="21" t="s">
        <v>7</v>
      </c>
      <c r="E15" s="22">
        <f t="shared" si="1"/>
        <v>2264757</v>
      </c>
      <c r="F15" s="22">
        <f t="shared" ref="F15:F81" si="16">G15+AL15</f>
        <v>2219435</v>
      </c>
      <c r="G15" s="22">
        <f t="shared" ref="G15:G80" si="17">H15+I15+J15+P15+R15+S15+T15+AA15</f>
        <v>2219435</v>
      </c>
      <c r="H15" s="23">
        <v>1503329</v>
      </c>
      <c r="I15" s="23">
        <v>350480</v>
      </c>
      <c r="J15" s="22">
        <f t="shared" si="3"/>
        <v>240212</v>
      </c>
      <c r="K15" s="23"/>
      <c r="L15" s="23"/>
      <c r="M15" s="23"/>
      <c r="N15" s="23">
        <v>174748</v>
      </c>
      <c r="O15" s="23">
        <f>80464-15000</f>
        <v>65464</v>
      </c>
      <c r="P15" s="22">
        <f t="shared" si="4"/>
        <v>0</v>
      </c>
      <c r="Q15" s="23"/>
      <c r="R15" s="23"/>
      <c r="S15" s="23">
        <f>46196-10000</f>
        <v>36196</v>
      </c>
      <c r="T15" s="22">
        <f t="shared" si="5"/>
        <v>16292</v>
      </c>
      <c r="U15" s="23"/>
      <c r="V15" s="23">
        <v>9649</v>
      </c>
      <c r="W15" s="23">
        <v>481</v>
      </c>
      <c r="X15" s="23">
        <v>1842</v>
      </c>
      <c r="Y15" s="23">
        <v>4320</v>
      </c>
      <c r="Z15" s="23"/>
      <c r="AA15" s="22">
        <f t="shared" si="6"/>
        <v>72926</v>
      </c>
      <c r="AB15" s="23"/>
      <c r="AC15" s="23">
        <f>175760-100000-25000</f>
        <v>50760</v>
      </c>
      <c r="AD15" s="23">
        <v>5637</v>
      </c>
      <c r="AE15" s="23"/>
      <c r="AF15" s="23"/>
      <c r="AG15" s="23"/>
      <c r="AH15" s="23">
        <v>16529</v>
      </c>
      <c r="AI15" s="23"/>
      <c r="AJ15" s="23"/>
      <c r="AK15" s="23">
        <v>0</v>
      </c>
      <c r="AL15" s="22">
        <f t="shared" si="7"/>
        <v>0</v>
      </c>
      <c r="AM15" s="22">
        <f>AN15</f>
        <v>0</v>
      </c>
      <c r="AN15" s="23"/>
      <c r="AO15" s="22"/>
      <c r="AP15" s="23"/>
      <c r="AQ15" s="23"/>
      <c r="AR15" s="23"/>
      <c r="AS15" s="22"/>
      <c r="AT15" s="23"/>
      <c r="AU15" s="23"/>
      <c r="AV15" s="22">
        <f t="shared" si="11"/>
        <v>45322</v>
      </c>
      <c r="AW15" s="22">
        <f t="shared" si="12"/>
        <v>45322</v>
      </c>
      <c r="AX15" s="22">
        <f t="shared" si="13"/>
        <v>0</v>
      </c>
      <c r="AY15" s="23">
        <v>0</v>
      </c>
      <c r="AZ15" s="22">
        <f t="shared" si="14"/>
        <v>45322</v>
      </c>
      <c r="BA15" s="23">
        <v>45322</v>
      </c>
      <c r="BB15" s="23"/>
      <c r="BC15" s="22">
        <f t="shared" si="15"/>
        <v>0</v>
      </c>
      <c r="BD15" s="22">
        <f t="shared" si="15"/>
        <v>0</v>
      </c>
      <c r="BE15" s="23"/>
    </row>
    <row r="16" spans="1:116" s="19" customFormat="1">
      <c r="A16" s="6" t="s">
        <v>3</v>
      </c>
      <c r="B16" s="6" t="s">
        <v>8</v>
      </c>
      <c r="C16" s="6" t="s">
        <v>1</v>
      </c>
      <c r="D16" s="7" t="s">
        <v>9</v>
      </c>
      <c r="E16" s="17">
        <f t="shared" si="1"/>
        <v>3600776</v>
      </c>
      <c r="F16" s="17">
        <f t="shared" si="16"/>
        <v>3556826</v>
      </c>
      <c r="G16" s="17">
        <f t="shared" si="17"/>
        <v>3556826</v>
      </c>
      <c r="H16" s="18">
        <f t="shared" ref="H16:BE16" si="18">H17+H18+H19</f>
        <v>2599171</v>
      </c>
      <c r="I16" s="18">
        <f t="shared" si="18"/>
        <v>673659</v>
      </c>
      <c r="J16" s="17">
        <f t="shared" si="3"/>
        <v>156580</v>
      </c>
      <c r="K16" s="18">
        <f t="shared" si="18"/>
        <v>0</v>
      </c>
      <c r="L16" s="18">
        <f t="shared" si="18"/>
        <v>0</v>
      </c>
      <c r="M16" s="18">
        <f t="shared" si="18"/>
        <v>0</v>
      </c>
      <c r="N16" s="18">
        <f t="shared" si="18"/>
        <v>116008</v>
      </c>
      <c r="O16" s="18">
        <f t="shared" si="18"/>
        <v>40572</v>
      </c>
      <c r="P16" s="17">
        <f t="shared" si="4"/>
        <v>0</v>
      </c>
      <c r="Q16" s="18">
        <f t="shared" si="18"/>
        <v>0</v>
      </c>
      <c r="R16" s="18">
        <f t="shared" si="18"/>
        <v>0</v>
      </c>
      <c r="S16" s="18">
        <f t="shared" si="18"/>
        <v>68504</v>
      </c>
      <c r="T16" s="17">
        <f t="shared" si="5"/>
        <v>22379</v>
      </c>
      <c r="U16" s="18">
        <f t="shared" si="18"/>
        <v>0</v>
      </c>
      <c r="V16" s="18">
        <f t="shared" si="18"/>
        <v>4934</v>
      </c>
      <c r="W16" s="18">
        <f t="shared" si="18"/>
        <v>1284</v>
      </c>
      <c r="X16" s="18">
        <f t="shared" si="18"/>
        <v>622</v>
      </c>
      <c r="Y16" s="18">
        <f t="shared" si="18"/>
        <v>784</v>
      </c>
      <c r="Z16" s="18">
        <f t="shared" si="18"/>
        <v>14755</v>
      </c>
      <c r="AA16" s="17">
        <f t="shared" si="6"/>
        <v>36533</v>
      </c>
      <c r="AB16" s="18">
        <f t="shared" si="18"/>
        <v>0</v>
      </c>
      <c r="AC16" s="18">
        <f t="shared" si="18"/>
        <v>25440</v>
      </c>
      <c r="AD16" s="18">
        <f t="shared" si="18"/>
        <v>3858</v>
      </c>
      <c r="AE16" s="18">
        <f t="shared" si="18"/>
        <v>0</v>
      </c>
      <c r="AF16" s="18">
        <f t="shared" si="18"/>
        <v>0</v>
      </c>
      <c r="AG16" s="18">
        <f t="shared" si="18"/>
        <v>0</v>
      </c>
      <c r="AH16" s="18">
        <f t="shared" si="18"/>
        <v>0</v>
      </c>
      <c r="AI16" s="18">
        <f t="shared" si="18"/>
        <v>0</v>
      </c>
      <c r="AJ16" s="18">
        <f t="shared" si="18"/>
        <v>0</v>
      </c>
      <c r="AK16" s="18">
        <f t="shared" si="18"/>
        <v>7235</v>
      </c>
      <c r="AL16" s="17">
        <f t="shared" si="7"/>
        <v>0</v>
      </c>
      <c r="AM16" s="17">
        <f t="shared" si="8"/>
        <v>0</v>
      </c>
      <c r="AN16" s="18">
        <f t="shared" si="18"/>
        <v>0</v>
      </c>
      <c r="AO16" s="17">
        <f t="shared" si="9"/>
        <v>0</v>
      </c>
      <c r="AP16" s="18">
        <f t="shared" si="18"/>
        <v>0</v>
      </c>
      <c r="AQ16" s="18">
        <f t="shared" si="18"/>
        <v>0</v>
      </c>
      <c r="AR16" s="18">
        <f t="shared" si="18"/>
        <v>0</v>
      </c>
      <c r="AS16" s="17">
        <f t="shared" si="10"/>
        <v>0</v>
      </c>
      <c r="AT16" s="18">
        <f t="shared" si="18"/>
        <v>0</v>
      </c>
      <c r="AU16" s="18">
        <f t="shared" si="18"/>
        <v>0</v>
      </c>
      <c r="AV16" s="17">
        <f t="shared" si="11"/>
        <v>43950</v>
      </c>
      <c r="AW16" s="17">
        <f t="shared" si="12"/>
        <v>43950</v>
      </c>
      <c r="AX16" s="17">
        <f t="shared" si="13"/>
        <v>6608</v>
      </c>
      <c r="AY16" s="18">
        <f t="shared" si="18"/>
        <v>6608</v>
      </c>
      <c r="AZ16" s="17">
        <f t="shared" si="14"/>
        <v>37342</v>
      </c>
      <c r="BA16" s="18">
        <f t="shared" si="18"/>
        <v>37342</v>
      </c>
      <c r="BB16" s="18">
        <f t="shared" si="18"/>
        <v>0</v>
      </c>
      <c r="BC16" s="17">
        <f t="shared" si="15"/>
        <v>0</v>
      </c>
      <c r="BD16" s="17">
        <f t="shared" si="15"/>
        <v>0</v>
      </c>
      <c r="BE16" s="18">
        <f t="shared" si="18"/>
        <v>0</v>
      </c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</row>
    <row r="17" spans="1:116">
      <c r="A17" s="20" t="s">
        <v>1</v>
      </c>
      <c r="B17" s="20" t="s">
        <v>1</v>
      </c>
      <c r="C17" s="20" t="s">
        <v>10</v>
      </c>
      <c r="D17" s="21" t="s">
        <v>11</v>
      </c>
      <c r="E17" s="22">
        <f t="shared" si="1"/>
        <v>2706675</v>
      </c>
      <c r="F17" s="22">
        <f t="shared" si="16"/>
        <v>2669333</v>
      </c>
      <c r="G17" s="22">
        <f t="shared" si="17"/>
        <v>2669333</v>
      </c>
      <c r="H17" s="23">
        <v>1963994</v>
      </c>
      <c r="I17" s="23">
        <v>519578</v>
      </c>
      <c r="J17" s="22">
        <f t="shared" si="3"/>
        <v>89008</v>
      </c>
      <c r="K17" s="23"/>
      <c r="L17" s="23"/>
      <c r="M17" s="23"/>
      <c r="N17" s="23">
        <f>78820-15000</f>
        <v>63820</v>
      </c>
      <c r="O17" s="23">
        <f>40188-15000</f>
        <v>25188</v>
      </c>
      <c r="P17" s="22">
        <f t="shared" si="4"/>
        <v>0</v>
      </c>
      <c r="Q17" s="23"/>
      <c r="R17" s="23"/>
      <c r="S17" s="23">
        <v>48880</v>
      </c>
      <c r="T17" s="22">
        <f t="shared" si="5"/>
        <v>18575</v>
      </c>
      <c r="U17" s="23"/>
      <c r="V17" s="23">
        <v>2699</v>
      </c>
      <c r="W17" s="23">
        <v>936</v>
      </c>
      <c r="X17" s="23">
        <v>185</v>
      </c>
      <c r="Y17" s="23"/>
      <c r="Z17" s="23">
        <v>14755</v>
      </c>
      <c r="AA17" s="22">
        <f t="shared" si="6"/>
        <v>29298</v>
      </c>
      <c r="AB17" s="23"/>
      <c r="AC17" s="23">
        <v>25440</v>
      </c>
      <c r="AD17" s="23">
        <v>3858</v>
      </c>
      <c r="AE17" s="23"/>
      <c r="AF17" s="23"/>
      <c r="AG17" s="23"/>
      <c r="AH17" s="23"/>
      <c r="AI17" s="23"/>
      <c r="AJ17" s="23"/>
      <c r="AK17" s="23">
        <v>0</v>
      </c>
      <c r="AL17" s="22">
        <f t="shared" si="7"/>
        <v>0</v>
      </c>
      <c r="AM17" s="22">
        <f t="shared" si="8"/>
        <v>0</v>
      </c>
      <c r="AN17" s="23"/>
      <c r="AO17" s="22"/>
      <c r="AP17" s="23"/>
      <c r="AQ17" s="23"/>
      <c r="AR17" s="23"/>
      <c r="AS17" s="22"/>
      <c r="AT17" s="23"/>
      <c r="AU17" s="23"/>
      <c r="AV17" s="22">
        <f t="shared" si="11"/>
        <v>37342</v>
      </c>
      <c r="AW17" s="22">
        <f t="shared" si="12"/>
        <v>37342</v>
      </c>
      <c r="AX17" s="22">
        <f t="shared" si="13"/>
        <v>0</v>
      </c>
      <c r="AY17" s="23">
        <v>0</v>
      </c>
      <c r="AZ17" s="22">
        <f t="shared" si="14"/>
        <v>37342</v>
      </c>
      <c r="BA17" s="23">
        <v>37342</v>
      </c>
      <c r="BB17" s="23"/>
      <c r="BC17" s="22">
        <f t="shared" si="15"/>
        <v>0</v>
      </c>
      <c r="BD17" s="22">
        <f t="shared" si="15"/>
        <v>0</v>
      </c>
      <c r="BE17" s="23"/>
    </row>
    <row r="18" spans="1:116">
      <c r="A18" s="20" t="s">
        <v>1</v>
      </c>
      <c r="B18" s="20" t="s">
        <v>1</v>
      </c>
      <c r="C18" s="20" t="s">
        <v>12</v>
      </c>
      <c r="D18" s="21" t="s">
        <v>13</v>
      </c>
      <c r="E18" s="22">
        <f t="shared" si="1"/>
        <v>695801</v>
      </c>
      <c r="F18" s="22">
        <f t="shared" si="16"/>
        <v>690201</v>
      </c>
      <c r="G18" s="22">
        <f t="shared" si="17"/>
        <v>690201</v>
      </c>
      <c r="H18" s="23">
        <v>506224</v>
      </c>
      <c r="I18" s="23">
        <v>124142</v>
      </c>
      <c r="J18" s="22">
        <f t="shared" si="3"/>
        <v>40144</v>
      </c>
      <c r="K18" s="23"/>
      <c r="L18" s="23"/>
      <c r="M18" s="23"/>
      <c r="N18" s="23">
        <v>31188</v>
      </c>
      <c r="O18" s="23">
        <v>8956</v>
      </c>
      <c r="P18" s="22">
        <f t="shared" si="4"/>
        <v>0</v>
      </c>
      <c r="Q18" s="23"/>
      <c r="R18" s="23"/>
      <c r="S18" s="23">
        <v>11588</v>
      </c>
      <c r="T18" s="22">
        <f t="shared" si="5"/>
        <v>2976</v>
      </c>
      <c r="U18" s="23"/>
      <c r="V18" s="23">
        <v>1526</v>
      </c>
      <c r="W18" s="23">
        <v>319</v>
      </c>
      <c r="X18" s="23">
        <v>395</v>
      </c>
      <c r="Y18" s="23">
        <v>736</v>
      </c>
      <c r="Z18" s="23"/>
      <c r="AA18" s="22">
        <f t="shared" si="6"/>
        <v>5127</v>
      </c>
      <c r="AB18" s="23"/>
      <c r="AC18" s="23"/>
      <c r="AD18" s="23"/>
      <c r="AE18" s="23"/>
      <c r="AF18" s="23"/>
      <c r="AG18" s="23"/>
      <c r="AH18" s="23"/>
      <c r="AI18" s="23"/>
      <c r="AJ18" s="23"/>
      <c r="AK18" s="23">
        <v>5127</v>
      </c>
      <c r="AL18" s="22">
        <f t="shared" si="7"/>
        <v>0</v>
      </c>
      <c r="AM18" s="22">
        <f t="shared" si="8"/>
        <v>0</v>
      </c>
      <c r="AN18" s="23"/>
      <c r="AO18" s="22"/>
      <c r="AP18" s="23"/>
      <c r="AQ18" s="23"/>
      <c r="AR18" s="23"/>
      <c r="AS18" s="22"/>
      <c r="AT18" s="23"/>
      <c r="AU18" s="23"/>
      <c r="AV18" s="22">
        <f t="shared" si="11"/>
        <v>5600</v>
      </c>
      <c r="AW18" s="22">
        <f t="shared" si="12"/>
        <v>5600</v>
      </c>
      <c r="AX18" s="22">
        <f t="shared" si="13"/>
        <v>5600</v>
      </c>
      <c r="AY18" s="23">
        <v>5600</v>
      </c>
      <c r="AZ18" s="22">
        <f t="shared" si="14"/>
        <v>0</v>
      </c>
      <c r="BA18" s="23"/>
      <c r="BB18" s="23"/>
      <c r="BC18" s="22">
        <f t="shared" si="15"/>
        <v>0</v>
      </c>
      <c r="BD18" s="22">
        <f t="shared" si="15"/>
        <v>0</v>
      </c>
      <c r="BE18" s="23"/>
    </row>
    <row r="19" spans="1:116">
      <c r="A19" s="20" t="s">
        <v>1</v>
      </c>
      <c r="B19" s="20" t="s">
        <v>1</v>
      </c>
      <c r="C19" s="20" t="s">
        <v>14</v>
      </c>
      <c r="D19" s="21" t="s">
        <v>15</v>
      </c>
      <c r="E19" s="22">
        <f t="shared" si="1"/>
        <v>198300</v>
      </c>
      <c r="F19" s="22">
        <f t="shared" si="16"/>
        <v>197292</v>
      </c>
      <c r="G19" s="22">
        <f t="shared" si="17"/>
        <v>197292</v>
      </c>
      <c r="H19" s="23">
        <v>128953</v>
      </c>
      <c r="I19" s="23">
        <v>29939</v>
      </c>
      <c r="J19" s="22">
        <f t="shared" si="3"/>
        <v>27428</v>
      </c>
      <c r="K19" s="23"/>
      <c r="L19" s="23"/>
      <c r="M19" s="23"/>
      <c r="N19" s="23">
        <v>21000</v>
      </c>
      <c r="O19" s="23">
        <v>6428</v>
      </c>
      <c r="P19" s="22">
        <f t="shared" si="4"/>
        <v>0</v>
      </c>
      <c r="Q19" s="23"/>
      <c r="R19" s="23"/>
      <c r="S19" s="23">
        <v>8036</v>
      </c>
      <c r="T19" s="22">
        <f t="shared" si="5"/>
        <v>828</v>
      </c>
      <c r="U19" s="23"/>
      <c r="V19" s="23">
        <v>709</v>
      </c>
      <c r="W19" s="23">
        <v>29</v>
      </c>
      <c r="X19" s="23">
        <v>42</v>
      </c>
      <c r="Y19" s="23">
        <v>48</v>
      </c>
      <c r="Z19" s="23"/>
      <c r="AA19" s="22">
        <f t="shared" si="6"/>
        <v>2108</v>
      </c>
      <c r="AB19" s="23"/>
      <c r="AC19" s="23"/>
      <c r="AD19" s="23"/>
      <c r="AE19" s="23"/>
      <c r="AF19" s="23"/>
      <c r="AG19" s="23"/>
      <c r="AH19" s="23"/>
      <c r="AI19" s="23"/>
      <c r="AJ19" s="23"/>
      <c r="AK19" s="23">
        <v>2108</v>
      </c>
      <c r="AL19" s="22">
        <f t="shared" si="7"/>
        <v>0</v>
      </c>
      <c r="AM19" s="22">
        <f t="shared" si="8"/>
        <v>0</v>
      </c>
      <c r="AN19" s="23"/>
      <c r="AO19" s="22"/>
      <c r="AP19" s="23"/>
      <c r="AQ19" s="23"/>
      <c r="AR19" s="23"/>
      <c r="AS19" s="22"/>
      <c r="AT19" s="23"/>
      <c r="AU19" s="23"/>
      <c r="AV19" s="22">
        <f t="shared" si="11"/>
        <v>1008</v>
      </c>
      <c r="AW19" s="22">
        <f t="shared" si="12"/>
        <v>1008</v>
      </c>
      <c r="AX19" s="22">
        <f t="shared" si="13"/>
        <v>1008</v>
      </c>
      <c r="AY19" s="23">
        <v>1008</v>
      </c>
      <c r="AZ19" s="22">
        <f t="shared" si="14"/>
        <v>0</v>
      </c>
      <c r="BA19" s="23"/>
      <c r="BB19" s="23"/>
      <c r="BC19" s="22">
        <f t="shared" si="15"/>
        <v>0</v>
      </c>
      <c r="BD19" s="22">
        <f t="shared" si="15"/>
        <v>0</v>
      </c>
      <c r="BE19" s="23"/>
    </row>
    <row r="20" spans="1:116" s="19" customFormat="1">
      <c r="A20" s="6" t="s">
        <v>3</v>
      </c>
      <c r="B20" s="6" t="s">
        <v>16</v>
      </c>
      <c r="C20" s="6" t="s">
        <v>1</v>
      </c>
      <c r="D20" s="7" t="s">
        <v>17</v>
      </c>
      <c r="E20" s="17">
        <f t="shared" si="1"/>
        <v>560042</v>
      </c>
      <c r="F20" s="17">
        <f t="shared" si="16"/>
        <v>539592</v>
      </c>
      <c r="G20" s="17">
        <f t="shared" si="17"/>
        <v>539592</v>
      </c>
      <c r="H20" s="18">
        <f t="shared" ref="H20:BE20" si="19">H21</f>
        <v>384331</v>
      </c>
      <c r="I20" s="18">
        <f t="shared" si="19"/>
        <v>90908</v>
      </c>
      <c r="J20" s="17">
        <f t="shared" si="3"/>
        <v>39836</v>
      </c>
      <c r="K20" s="18">
        <f t="shared" si="19"/>
        <v>0</v>
      </c>
      <c r="L20" s="18">
        <f t="shared" si="19"/>
        <v>0</v>
      </c>
      <c r="M20" s="18">
        <f t="shared" si="19"/>
        <v>0</v>
      </c>
      <c r="N20" s="18">
        <f t="shared" si="19"/>
        <v>27355</v>
      </c>
      <c r="O20" s="18">
        <f t="shared" si="19"/>
        <v>12481</v>
      </c>
      <c r="P20" s="17">
        <f t="shared" si="4"/>
        <v>0</v>
      </c>
      <c r="Q20" s="18">
        <f t="shared" si="19"/>
        <v>0</v>
      </c>
      <c r="R20" s="18">
        <f t="shared" si="19"/>
        <v>0</v>
      </c>
      <c r="S20" s="18">
        <f t="shared" si="19"/>
        <v>11308</v>
      </c>
      <c r="T20" s="17">
        <f t="shared" si="5"/>
        <v>1521</v>
      </c>
      <c r="U20" s="18">
        <f t="shared" si="19"/>
        <v>0</v>
      </c>
      <c r="V20" s="18">
        <f t="shared" si="19"/>
        <v>900</v>
      </c>
      <c r="W20" s="18">
        <f t="shared" si="19"/>
        <v>110</v>
      </c>
      <c r="X20" s="18">
        <f t="shared" si="19"/>
        <v>311</v>
      </c>
      <c r="Y20" s="18">
        <f t="shared" si="19"/>
        <v>200</v>
      </c>
      <c r="Z20" s="18">
        <f t="shared" si="19"/>
        <v>0</v>
      </c>
      <c r="AA20" s="17">
        <f t="shared" si="6"/>
        <v>11688</v>
      </c>
      <c r="AB20" s="18">
        <f t="shared" si="19"/>
        <v>0</v>
      </c>
      <c r="AC20" s="18">
        <f t="shared" si="19"/>
        <v>0</v>
      </c>
      <c r="AD20" s="18">
        <f t="shared" si="19"/>
        <v>1648</v>
      </c>
      <c r="AE20" s="18">
        <f t="shared" si="19"/>
        <v>0</v>
      </c>
      <c r="AF20" s="18">
        <f t="shared" si="19"/>
        <v>0</v>
      </c>
      <c r="AG20" s="18">
        <f t="shared" si="19"/>
        <v>0</v>
      </c>
      <c r="AH20" s="18">
        <f t="shared" si="19"/>
        <v>5040</v>
      </c>
      <c r="AI20" s="18">
        <f t="shared" si="19"/>
        <v>0</v>
      </c>
      <c r="AJ20" s="18">
        <f t="shared" si="19"/>
        <v>0</v>
      </c>
      <c r="AK20" s="18">
        <f t="shared" si="19"/>
        <v>5000</v>
      </c>
      <c r="AL20" s="17">
        <f t="shared" si="7"/>
        <v>0</v>
      </c>
      <c r="AM20" s="17">
        <f t="shared" si="8"/>
        <v>0</v>
      </c>
      <c r="AN20" s="18">
        <f t="shared" si="19"/>
        <v>0</v>
      </c>
      <c r="AO20" s="17">
        <f t="shared" si="9"/>
        <v>0</v>
      </c>
      <c r="AP20" s="18">
        <f t="shared" si="19"/>
        <v>0</v>
      </c>
      <c r="AQ20" s="18">
        <f t="shared" si="19"/>
        <v>0</v>
      </c>
      <c r="AR20" s="18">
        <f t="shared" si="19"/>
        <v>0</v>
      </c>
      <c r="AS20" s="17">
        <f t="shared" si="10"/>
        <v>0</v>
      </c>
      <c r="AT20" s="18">
        <f t="shared" si="19"/>
        <v>0</v>
      </c>
      <c r="AU20" s="18">
        <f t="shared" si="19"/>
        <v>0</v>
      </c>
      <c r="AV20" s="17">
        <f t="shared" si="11"/>
        <v>20450</v>
      </c>
      <c r="AW20" s="17">
        <f t="shared" si="12"/>
        <v>20450</v>
      </c>
      <c r="AX20" s="17">
        <f t="shared" si="13"/>
        <v>20450</v>
      </c>
      <c r="AY20" s="18">
        <f t="shared" si="19"/>
        <v>20450</v>
      </c>
      <c r="AZ20" s="17">
        <f t="shared" si="14"/>
        <v>0</v>
      </c>
      <c r="BA20" s="18">
        <f t="shared" si="19"/>
        <v>0</v>
      </c>
      <c r="BB20" s="18">
        <f t="shared" si="19"/>
        <v>0</v>
      </c>
      <c r="BC20" s="17">
        <f t="shared" si="15"/>
        <v>0</v>
      </c>
      <c r="BD20" s="17">
        <f t="shared" si="15"/>
        <v>0</v>
      </c>
      <c r="BE20" s="18">
        <f t="shared" si="19"/>
        <v>0</v>
      </c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</row>
    <row r="21" spans="1:116">
      <c r="A21" s="20" t="s">
        <v>1</v>
      </c>
      <c r="B21" s="20" t="s">
        <v>1</v>
      </c>
      <c r="C21" s="20" t="s">
        <v>18</v>
      </c>
      <c r="D21" s="21" t="s">
        <v>19</v>
      </c>
      <c r="E21" s="22">
        <f t="shared" si="1"/>
        <v>560042</v>
      </c>
      <c r="F21" s="22">
        <f t="shared" si="16"/>
        <v>539592</v>
      </c>
      <c r="G21" s="22">
        <f t="shared" si="17"/>
        <v>539592</v>
      </c>
      <c r="H21" s="23">
        <v>384331</v>
      </c>
      <c r="I21" s="23">
        <v>90908</v>
      </c>
      <c r="J21" s="22">
        <f t="shared" si="3"/>
        <v>39836</v>
      </c>
      <c r="K21" s="23"/>
      <c r="L21" s="23"/>
      <c r="M21" s="23"/>
      <c r="N21" s="23">
        <v>27355</v>
      </c>
      <c r="O21" s="23">
        <v>12481</v>
      </c>
      <c r="P21" s="22">
        <f t="shared" si="4"/>
        <v>0</v>
      </c>
      <c r="Q21" s="23"/>
      <c r="R21" s="23"/>
      <c r="S21" s="23">
        <v>11308</v>
      </c>
      <c r="T21" s="22">
        <f t="shared" si="5"/>
        <v>1521</v>
      </c>
      <c r="U21" s="23"/>
      <c r="V21" s="23">
        <v>900</v>
      </c>
      <c r="W21" s="23">
        <v>110</v>
      </c>
      <c r="X21" s="23">
        <v>311</v>
      </c>
      <c r="Y21" s="23">
        <v>200</v>
      </c>
      <c r="Z21" s="23"/>
      <c r="AA21" s="22">
        <f t="shared" si="6"/>
        <v>11688</v>
      </c>
      <c r="AB21" s="23"/>
      <c r="AC21" s="23"/>
      <c r="AD21" s="23">
        <v>1648</v>
      </c>
      <c r="AE21" s="23"/>
      <c r="AF21" s="23"/>
      <c r="AG21" s="23"/>
      <c r="AH21" s="23">
        <v>5040</v>
      </c>
      <c r="AI21" s="23"/>
      <c r="AJ21" s="23"/>
      <c r="AK21" s="23">
        <v>5000</v>
      </c>
      <c r="AL21" s="22">
        <f t="shared" si="7"/>
        <v>0</v>
      </c>
      <c r="AM21" s="22">
        <f t="shared" si="8"/>
        <v>0</v>
      </c>
      <c r="AN21" s="23"/>
      <c r="AO21" s="22"/>
      <c r="AP21" s="23"/>
      <c r="AQ21" s="23"/>
      <c r="AR21" s="23"/>
      <c r="AS21" s="22"/>
      <c r="AT21" s="23"/>
      <c r="AU21" s="23"/>
      <c r="AV21" s="22">
        <f t="shared" si="11"/>
        <v>20450</v>
      </c>
      <c r="AW21" s="22">
        <f t="shared" si="12"/>
        <v>20450</v>
      </c>
      <c r="AX21" s="22">
        <f t="shared" si="13"/>
        <v>20450</v>
      </c>
      <c r="AY21" s="23">
        <v>20450</v>
      </c>
      <c r="AZ21" s="22">
        <f t="shared" si="14"/>
        <v>0</v>
      </c>
      <c r="BA21" s="23"/>
      <c r="BB21" s="23"/>
      <c r="BC21" s="22">
        <f t="shared" si="15"/>
        <v>0</v>
      </c>
      <c r="BD21" s="22">
        <f t="shared" si="15"/>
        <v>0</v>
      </c>
      <c r="BE21" s="23"/>
    </row>
    <row r="22" spans="1:116" s="16" customFormat="1">
      <c r="A22" s="12" t="s">
        <v>20</v>
      </c>
      <c r="B22" s="12" t="s">
        <v>1</v>
      </c>
      <c r="C22" s="12" t="s">
        <v>1</v>
      </c>
      <c r="D22" s="13" t="s">
        <v>21</v>
      </c>
      <c r="E22" s="14">
        <f t="shared" si="1"/>
        <v>189859</v>
      </c>
      <c r="F22" s="14">
        <f t="shared" si="16"/>
        <v>189859</v>
      </c>
      <c r="G22" s="14">
        <f t="shared" si="17"/>
        <v>189859</v>
      </c>
      <c r="H22" s="14">
        <f t="shared" ref="H22:BB23" si="20">H23</f>
        <v>104284</v>
      </c>
      <c r="I22" s="14">
        <f t="shared" si="20"/>
        <v>24246</v>
      </c>
      <c r="J22" s="14">
        <f t="shared" si="3"/>
        <v>4526</v>
      </c>
      <c r="K22" s="14">
        <f t="shared" si="20"/>
        <v>0</v>
      </c>
      <c r="L22" s="14">
        <f t="shared" si="20"/>
        <v>0</v>
      </c>
      <c r="M22" s="14">
        <f t="shared" si="20"/>
        <v>0</v>
      </c>
      <c r="N22" s="14">
        <f t="shared" si="20"/>
        <v>0</v>
      </c>
      <c r="O22" s="14">
        <f t="shared" si="20"/>
        <v>4526</v>
      </c>
      <c r="P22" s="14">
        <f t="shared" si="4"/>
        <v>0</v>
      </c>
      <c r="Q22" s="14">
        <f t="shared" si="20"/>
        <v>0</v>
      </c>
      <c r="R22" s="14">
        <f t="shared" si="20"/>
        <v>37776</v>
      </c>
      <c r="S22" s="14">
        <f t="shared" si="20"/>
        <v>0</v>
      </c>
      <c r="T22" s="14">
        <f t="shared" si="5"/>
        <v>4671</v>
      </c>
      <c r="U22" s="14">
        <f t="shared" si="20"/>
        <v>0</v>
      </c>
      <c r="V22" s="14">
        <f t="shared" si="20"/>
        <v>3544</v>
      </c>
      <c r="W22" s="14">
        <f t="shared" si="20"/>
        <v>315</v>
      </c>
      <c r="X22" s="14">
        <f t="shared" si="20"/>
        <v>497</v>
      </c>
      <c r="Y22" s="14">
        <f t="shared" si="20"/>
        <v>315</v>
      </c>
      <c r="Z22" s="14">
        <f t="shared" si="20"/>
        <v>0</v>
      </c>
      <c r="AA22" s="14">
        <f t="shared" si="6"/>
        <v>14356</v>
      </c>
      <c r="AB22" s="14">
        <f t="shared" si="20"/>
        <v>0</v>
      </c>
      <c r="AC22" s="14">
        <f t="shared" si="20"/>
        <v>14356</v>
      </c>
      <c r="AD22" s="14">
        <f t="shared" si="20"/>
        <v>0</v>
      </c>
      <c r="AE22" s="14">
        <f t="shared" si="20"/>
        <v>0</v>
      </c>
      <c r="AF22" s="14">
        <f t="shared" si="20"/>
        <v>0</v>
      </c>
      <c r="AG22" s="14">
        <f t="shared" si="20"/>
        <v>0</v>
      </c>
      <c r="AH22" s="14">
        <f t="shared" si="20"/>
        <v>0</v>
      </c>
      <c r="AI22" s="14">
        <f t="shared" si="20"/>
        <v>0</v>
      </c>
      <c r="AJ22" s="14">
        <f t="shared" si="20"/>
        <v>0</v>
      </c>
      <c r="AK22" s="14">
        <f t="shared" si="20"/>
        <v>0</v>
      </c>
      <c r="AL22" s="14">
        <f t="shared" si="7"/>
        <v>0</v>
      </c>
      <c r="AM22" s="14">
        <f t="shared" si="8"/>
        <v>0</v>
      </c>
      <c r="AN22" s="14">
        <f t="shared" si="20"/>
        <v>0</v>
      </c>
      <c r="AO22" s="14">
        <f t="shared" si="9"/>
        <v>0</v>
      </c>
      <c r="AP22" s="14">
        <f t="shared" si="20"/>
        <v>0</v>
      </c>
      <c r="AQ22" s="14">
        <f t="shared" si="20"/>
        <v>0</v>
      </c>
      <c r="AR22" s="14">
        <f t="shared" si="20"/>
        <v>0</v>
      </c>
      <c r="AS22" s="14">
        <f t="shared" si="10"/>
        <v>0</v>
      </c>
      <c r="AT22" s="14">
        <f t="shared" si="20"/>
        <v>0</v>
      </c>
      <c r="AU22" s="14">
        <f t="shared" si="20"/>
        <v>0</v>
      </c>
      <c r="AV22" s="14">
        <f t="shared" si="11"/>
        <v>0</v>
      </c>
      <c r="AW22" s="14">
        <f t="shared" si="12"/>
        <v>0</v>
      </c>
      <c r="AX22" s="14">
        <f t="shared" si="13"/>
        <v>0</v>
      </c>
      <c r="AY22" s="14">
        <f t="shared" si="20"/>
        <v>0</v>
      </c>
      <c r="AZ22" s="14">
        <f t="shared" si="14"/>
        <v>0</v>
      </c>
      <c r="BA22" s="14">
        <f t="shared" si="20"/>
        <v>0</v>
      </c>
      <c r="BB22" s="14">
        <f t="shared" si="20"/>
        <v>0</v>
      </c>
      <c r="BC22" s="14">
        <f t="shared" si="15"/>
        <v>0</v>
      </c>
      <c r="BD22" s="14">
        <f t="shared" si="15"/>
        <v>0</v>
      </c>
      <c r="BE22" s="14">
        <f t="shared" ref="BE22:BE23" si="21">BE23</f>
        <v>0</v>
      </c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</row>
    <row r="23" spans="1:116" s="19" customFormat="1">
      <c r="A23" s="6" t="s">
        <v>22</v>
      </c>
      <c r="B23" s="6" t="s">
        <v>3</v>
      </c>
      <c r="C23" s="6" t="s">
        <v>1</v>
      </c>
      <c r="D23" s="7" t="s">
        <v>23</v>
      </c>
      <c r="E23" s="17">
        <f t="shared" si="1"/>
        <v>189859</v>
      </c>
      <c r="F23" s="17">
        <f t="shared" si="16"/>
        <v>189859</v>
      </c>
      <c r="G23" s="17">
        <f t="shared" si="17"/>
        <v>189859</v>
      </c>
      <c r="H23" s="18">
        <f t="shared" si="20"/>
        <v>104284</v>
      </c>
      <c r="I23" s="18">
        <f t="shared" si="20"/>
        <v>24246</v>
      </c>
      <c r="J23" s="17">
        <f t="shared" si="3"/>
        <v>4526</v>
      </c>
      <c r="K23" s="18">
        <f t="shared" si="20"/>
        <v>0</v>
      </c>
      <c r="L23" s="18">
        <f t="shared" si="20"/>
        <v>0</v>
      </c>
      <c r="M23" s="18">
        <f t="shared" si="20"/>
        <v>0</v>
      </c>
      <c r="N23" s="18">
        <f t="shared" si="20"/>
        <v>0</v>
      </c>
      <c r="O23" s="18">
        <f t="shared" si="20"/>
        <v>4526</v>
      </c>
      <c r="P23" s="17">
        <f t="shared" si="4"/>
        <v>0</v>
      </c>
      <c r="Q23" s="18">
        <f t="shared" si="20"/>
        <v>0</v>
      </c>
      <c r="R23" s="18">
        <f t="shared" si="20"/>
        <v>37776</v>
      </c>
      <c r="S23" s="18">
        <f t="shared" si="20"/>
        <v>0</v>
      </c>
      <c r="T23" s="17">
        <f t="shared" si="5"/>
        <v>4671</v>
      </c>
      <c r="U23" s="18">
        <f t="shared" si="20"/>
        <v>0</v>
      </c>
      <c r="V23" s="18">
        <f t="shared" si="20"/>
        <v>3544</v>
      </c>
      <c r="W23" s="18">
        <f t="shared" si="20"/>
        <v>315</v>
      </c>
      <c r="X23" s="18">
        <f t="shared" si="20"/>
        <v>497</v>
      </c>
      <c r="Y23" s="18">
        <f t="shared" si="20"/>
        <v>315</v>
      </c>
      <c r="Z23" s="18">
        <f t="shared" si="20"/>
        <v>0</v>
      </c>
      <c r="AA23" s="17">
        <f t="shared" si="6"/>
        <v>14356</v>
      </c>
      <c r="AB23" s="18">
        <f t="shared" si="20"/>
        <v>0</v>
      </c>
      <c r="AC23" s="18">
        <f t="shared" si="20"/>
        <v>14356</v>
      </c>
      <c r="AD23" s="18">
        <f t="shared" si="20"/>
        <v>0</v>
      </c>
      <c r="AE23" s="18">
        <f t="shared" si="20"/>
        <v>0</v>
      </c>
      <c r="AF23" s="18">
        <f t="shared" si="20"/>
        <v>0</v>
      </c>
      <c r="AG23" s="18">
        <f t="shared" si="20"/>
        <v>0</v>
      </c>
      <c r="AH23" s="18">
        <f t="shared" si="20"/>
        <v>0</v>
      </c>
      <c r="AI23" s="18">
        <f t="shared" si="20"/>
        <v>0</v>
      </c>
      <c r="AJ23" s="18">
        <f t="shared" si="20"/>
        <v>0</v>
      </c>
      <c r="AK23" s="18">
        <f t="shared" si="20"/>
        <v>0</v>
      </c>
      <c r="AL23" s="17">
        <f t="shared" si="7"/>
        <v>0</v>
      </c>
      <c r="AM23" s="17">
        <f t="shared" si="8"/>
        <v>0</v>
      </c>
      <c r="AN23" s="18">
        <f t="shared" si="20"/>
        <v>0</v>
      </c>
      <c r="AO23" s="17">
        <f t="shared" si="9"/>
        <v>0</v>
      </c>
      <c r="AP23" s="18">
        <f t="shared" si="20"/>
        <v>0</v>
      </c>
      <c r="AQ23" s="18">
        <f t="shared" si="20"/>
        <v>0</v>
      </c>
      <c r="AR23" s="18">
        <f t="shared" si="20"/>
        <v>0</v>
      </c>
      <c r="AS23" s="17">
        <f t="shared" si="10"/>
        <v>0</v>
      </c>
      <c r="AT23" s="18">
        <f t="shared" si="20"/>
        <v>0</v>
      </c>
      <c r="AU23" s="18">
        <f t="shared" si="20"/>
        <v>0</v>
      </c>
      <c r="AV23" s="17">
        <f t="shared" si="11"/>
        <v>0</v>
      </c>
      <c r="AW23" s="17">
        <f t="shared" si="12"/>
        <v>0</v>
      </c>
      <c r="AX23" s="17">
        <f t="shared" si="13"/>
        <v>0</v>
      </c>
      <c r="AY23" s="18">
        <f t="shared" si="20"/>
        <v>0</v>
      </c>
      <c r="AZ23" s="17">
        <f t="shared" si="14"/>
        <v>0</v>
      </c>
      <c r="BA23" s="18">
        <f t="shared" si="20"/>
        <v>0</v>
      </c>
      <c r="BB23" s="18">
        <f t="shared" si="20"/>
        <v>0</v>
      </c>
      <c r="BC23" s="17">
        <f t="shared" si="15"/>
        <v>0</v>
      </c>
      <c r="BD23" s="17">
        <f t="shared" si="15"/>
        <v>0</v>
      </c>
      <c r="BE23" s="18">
        <f t="shared" si="21"/>
        <v>0</v>
      </c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</row>
    <row r="24" spans="1:116">
      <c r="A24" s="20" t="s">
        <v>1</v>
      </c>
      <c r="B24" s="20" t="s">
        <v>1</v>
      </c>
      <c r="C24" s="20" t="s">
        <v>24</v>
      </c>
      <c r="D24" s="21" t="s">
        <v>25</v>
      </c>
      <c r="E24" s="22">
        <f t="shared" si="1"/>
        <v>189859</v>
      </c>
      <c r="F24" s="22">
        <f t="shared" si="16"/>
        <v>189859</v>
      </c>
      <c r="G24" s="22">
        <f t="shared" si="17"/>
        <v>189859</v>
      </c>
      <c r="H24" s="23">
        <v>104284</v>
      </c>
      <c r="I24" s="23">
        <v>24246</v>
      </c>
      <c r="J24" s="22">
        <f t="shared" si="3"/>
        <v>4526</v>
      </c>
      <c r="K24" s="23"/>
      <c r="L24" s="23"/>
      <c r="M24" s="23"/>
      <c r="N24" s="23"/>
      <c r="O24" s="23">
        <v>4526</v>
      </c>
      <c r="P24" s="22">
        <f t="shared" si="4"/>
        <v>0</v>
      </c>
      <c r="Q24" s="23"/>
      <c r="R24" s="23">
        <v>37776</v>
      </c>
      <c r="S24" s="23"/>
      <c r="T24" s="22">
        <f t="shared" si="5"/>
        <v>4671</v>
      </c>
      <c r="U24" s="23"/>
      <c r="V24" s="23">
        <v>3544</v>
      </c>
      <c r="W24" s="23">
        <v>315</v>
      </c>
      <c r="X24" s="23">
        <v>497</v>
      </c>
      <c r="Y24" s="23">
        <v>315</v>
      </c>
      <c r="Z24" s="23"/>
      <c r="AA24" s="22">
        <f t="shared" si="6"/>
        <v>14356</v>
      </c>
      <c r="AB24" s="23"/>
      <c r="AC24" s="23">
        <f>39356-25000</f>
        <v>14356</v>
      </c>
      <c r="AD24" s="23"/>
      <c r="AE24" s="23"/>
      <c r="AF24" s="23"/>
      <c r="AG24" s="23"/>
      <c r="AH24" s="23"/>
      <c r="AI24" s="23"/>
      <c r="AJ24" s="23"/>
      <c r="AK24" s="23"/>
      <c r="AL24" s="22">
        <f t="shared" si="7"/>
        <v>0</v>
      </c>
      <c r="AM24" s="22">
        <f t="shared" si="8"/>
        <v>0</v>
      </c>
      <c r="AN24" s="23"/>
      <c r="AO24" s="22"/>
      <c r="AP24" s="23"/>
      <c r="AQ24" s="23"/>
      <c r="AR24" s="23"/>
      <c r="AS24" s="22"/>
      <c r="AT24" s="23"/>
      <c r="AU24" s="23"/>
      <c r="AV24" s="22">
        <f t="shared" si="11"/>
        <v>0</v>
      </c>
      <c r="AW24" s="22">
        <f t="shared" si="12"/>
        <v>0</v>
      </c>
      <c r="AX24" s="22">
        <f t="shared" si="13"/>
        <v>0</v>
      </c>
      <c r="AY24" s="23"/>
      <c r="AZ24" s="22">
        <f t="shared" si="14"/>
        <v>0</v>
      </c>
      <c r="BA24" s="23"/>
      <c r="BB24" s="23"/>
      <c r="BC24" s="22">
        <f t="shared" si="15"/>
        <v>0</v>
      </c>
      <c r="BD24" s="22">
        <f t="shared" si="15"/>
        <v>0</v>
      </c>
      <c r="BE24" s="23"/>
    </row>
    <row r="25" spans="1:116" s="16" customFormat="1">
      <c r="A25" s="12" t="s">
        <v>26</v>
      </c>
      <c r="B25" s="12" t="s">
        <v>1</v>
      </c>
      <c r="C25" s="12" t="s">
        <v>1</v>
      </c>
      <c r="D25" s="13" t="s">
        <v>27</v>
      </c>
      <c r="E25" s="14">
        <f t="shared" si="1"/>
        <v>1601720</v>
      </c>
      <c r="F25" s="14">
        <f t="shared" si="16"/>
        <v>1466720</v>
      </c>
      <c r="G25" s="14">
        <f t="shared" si="17"/>
        <v>1466720</v>
      </c>
      <c r="H25" s="14">
        <f t="shared" ref="H25:BE26" si="22">H26</f>
        <v>1258482</v>
      </c>
      <c r="I25" s="14">
        <f t="shared" si="22"/>
        <v>0</v>
      </c>
      <c r="J25" s="14">
        <f t="shared" si="3"/>
        <v>51640</v>
      </c>
      <c r="K25" s="14">
        <f t="shared" si="22"/>
        <v>0</v>
      </c>
      <c r="L25" s="14">
        <f t="shared" si="22"/>
        <v>0</v>
      </c>
      <c r="M25" s="14">
        <f t="shared" si="22"/>
        <v>0</v>
      </c>
      <c r="N25" s="14">
        <f t="shared" si="22"/>
        <v>35064</v>
      </c>
      <c r="O25" s="14">
        <f t="shared" si="22"/>
        <v>16576</v>
      </c>
      <c r="P25" s="14">
        <f t="shared" si="4"/>
        <v>0</v>
      </c>
      <c r="Q25" s="14">
        <f t="shared" si="22"/>
        <v>0</v>
      </c>
      <c r="R25" s="14">
        <f t="shared" si="22"/>
        <v>0</v>
      </c>
      <c r="S25" s="14">
        <f t="shared" si="22"/>
        <v>14529</v>
      </c>
      <c r="T25" s="14">
        <f t="shared" si="5"/>
        <v>8406</v>
      </c>
      <c r="U25" s="14">
        <f t="shared" si="22"/>
        <v>0</v>
      </c>
      <c r="V25" s="14">
        <f t="shared" si="22"/>
        <v>0</v>
      </c>
      <c r="W25" s="14">
        <f t="shared" si="22"/>
        <v>0</v>
      </c>
      <c r="X25" s="14">
        <f t="shared" si="22"/>
        <v>6374</v>
      </c>
      <c r="Y25" s="14">
        <f t="shared" si="22"/>
        <v>2032</v>
      </c>
      <c r="Z25" s="14">
        <f t="shared" si="22"/>
        <v>0</v>
      </c>
      <c r="AA25" s="14">
        <f t="shared" si="6"/>
        <v>133663</v>
      </c>
      <c r="AB25" s="14">
        <f t="shared" si="22"/>
        <v>0</v>
      </c>
      <c r="AC25" s="14">
        <f t="shared" si="22"/>
        <v>0</v>
      </c>
      <c r="AD25" s="14">
        <f t="shared" si="22"/>
        <v>1248</v>
      </c>
      <c r="AE25" s="14">
        <f t="shared" si="22"/>
        <v>0</v>
      </c>
      <c r="AF25" s="14">
        <f t="shared" si="22"/>
        <v>0</v>
      </c>
      <c r="AG25" s="14">
        <f t="shared" si="22"/>
        <v>0</v>
      </c>
      <c r="AH25" s="14">
        <f t="shared" si="22"/>
        <v>0</v>
      </c>
      <c r="AI25" s="14">
        <f t="shared" si="22"/>
        <v>0</v>
      </c>
      <c r="AJ25" s="14">
        <f t="shared" si="22"/>
        <v>132415</v>
      </c>
      <c r="AK25" s="14">
        <f t="shared" si="22"/>
        <v>0</v>
      </c>
      <c r="AL25" s="14">
        <f t="shared" si="7"/>
        <v>0</v>
      </c>
      <c r="AM25" s="14">
        <f t="shared" si="8"/>
        <v>0</v>
      </c>
      <c r="AN25" s="14">
        <f t="shared" si="22"/>
        <v>0</v>
      </c>
      <c r="AO25" s="14">
        <f t="shared" si="9"/>
        <v>0</v>
      </c>
      <c r="AP25" s="14">
        <f t="shared" si="22"/>
        <v>0</v>
      </c>
      <c r="AQ25" s="14">
        <f t="shared" si="22"/>
        <v>0</v>
      </c>
      <c r="AR25" s="14">
        <f t="shared" si="22"/>
        <v>0</v>
      </c>
      <c r="AS25" s="14">
        <f t="shared" si="10"/>
        <v>0</v>
      </c>
      <c r="AT25" s="14">
        <f t="shared" si="22"/>
        <v>0</v>
      </c>
      <c r="AU25" s="14">
        <f t="shared" si="22"/>
        <v>0</v>
      </c>
      <c r="AV25" s="14">
        <f t="shared" si="11"/>
        <v>135000</v>
      </c>
      <c r="AW25" s="14">
        <f t="shared" si="12"/>
        <v>135000</v>
      </c>
      <c r="AX25" s="14">
        <f t="shared" si="13"/>
        <v>0</v>
      </c>
      <c r="AY25" s="14">
        <f t="shared" si="22"/>
        <v>0</v>
      </c>
      <c r="AZ25" s="14">
        <f t="shared" si="14"/>
        <v>135000</v>
      </c>
      <c r="BA25" s="14">
        <f t="shared" si="22"/>
        <v>135000</v>
      </c>
      <c r="BB25" s="14">
        <f t="shared" si="22"/>
        <v>0</v>
      </c>
      <c r="BC25" s="14">
        <f t="shared" si="15"/>
        <v>0</v>
      </c>
      <c r="BD25" s="14">
        <f t="shared" si="15"/>
        <v>0</v>
      </c>
      <c r="BE25" s="14">
        <f t="shared" si="22"/>
        <v>0</v>
      </c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</row>
    <row r="26" spans="1:116" s="19" customFormat="1">
      <c r="A26" s="6" t="s">
        <v>8</v>
      </c>
      <c r="B26" s="6" t="s">
        <v>3</v>
      </c>
      <c r="C26" s="6" t="s">
        <v>1</v>
      </c>
      <c r="D26" s="7" t="s">
        <v>28</v>
      </c>
      <c r="E26" s="17">
        <f t="shared" si="1"/>
        <v>1601720</v>
      </c>
      <c r="F26" s="17">
        <f t="shared" si="16"/>
        <v>1466720</v>
      </c>
      <c r="G26" s="17">
        <f t="shared" si="17"/>
        <v>1466720</v>
      </c>
      <c r="H26" s="18">
        <f t="shared" si="22"/>
        <v>1258482</v>
      </c>
      <c r="I26" s="18">
        <f t="shared" si="22"/>
        <v>0</v>
      </c>
      <c r="J26" s="17">
        <f t="shared" si="3"/>
        <v>51640</v>
      </c>
      <c r="K26" s="18">
        <f t="shared" si="22"/>
        <v>0</v>
      </c>
      <c r="L26" s="18">
        <f t="shared" si="22"/>
        <v>0</v>
      </c>
      <c r="M26" s="18">
        <f t="shared" si="22"/>
        <v>0</v>
      </c>
      <c r="N26" s="18">
        <f t="shared" si="22"/>
        <v>35064</v>
      </c>
      <c r="O26" s="18">
        <f t="shared" si="22"/>
        <v>16576</v>
      </c>
      <c r="P26" s="17">
        <f t="shared" si="4"/>
        <v>0</v>
      </c>
      <c r="Q26" s="18">
        <f t="shared" si="22"/>
        <v>0</v>
      </c>
      <c r="R26" s="18">
        <f t="shared" si="22"/>
        <v>0</v>
      </c>
      <c r="S26" s="18">
        <f t="shared" si="22"/>
        <v>14529</v>
      </c>
      <c r="T26" s="17">
        <f t="shared" si="5"/>
        <v>8406</v>
      </c>
      <c r="U26" s="18">
        <f t="shared" si="22"/>
        <v>0</v>
      </c>
      <c r="V26" s="18">
        <f t="shared" si="22"/>
        <v>0</v>
      </c>
      <c r="W26" s="18">
        <f t="shared" si="22"/>
        <v>0</v>
      </c>
      <c r="X26" s="18">
        <f t="shared" si="22"/>
        <v>6374</v>
      </c>
      <c r="Y26" s="18">
        <f t="shared" si="22"/>
        <v>2032</v>
      </c>
      <c r="Z26" s="18">
        <f t="shared" si="22"/>
        <v>0</v>
      </c>
      <c r="AA26" s="17">
        <f t="shared" si="6"/>
        <v>133663</v>
      </c>
      <c r="AB26" s="18">
        <f t="shared" si="22"/>
        <v>0</v>
      </c>
      <c r="AC26" s="18">
        <f t="shared" si="22"/>
        <v>0</v>
      </c>
      <c r="AD26" s="18">
        <f t="shared" si="22"/>
        <v>1248</v>
      </c>
      <c r="AE26" s="18">
        <f t="shared" si="22"/>
        <v>0</v>
      </c>
      <c r="AF26" s="18">
        <f t="shared" si="22"/>
        <v>0</v>
      </c>
      <c r="AG26" s="18">
        <f t="shared" si="22"/>
        <v>0</v>
      </c>
      <c r="AH26" s="18">
        <f t="shared" si="22"/>
        <v>0</v>
      </c>
      <c r="AI26" s="18">
        <f t="shared" si="22"/>
        <v>0</v>
      </c>
      <c r="AJ26" s="18">
        <f t="shared" si="22"/>
        <v>132415</v>
      </c>
      <c r="AK26" s="18">
        <f t="shared" si="22"/>
        <v>0</v>
      </c>
      <c r="AL26" s="17">
        <f t="shared" si="7"/>
        <v>0</v>
      </c>
      <c r="AM26" s="17">
        <f t="shared" si="8"/>
        <v>0</v>
      </c>
      <c r="AN26" s="18">
        <f t="shared" si="22"/>
        <v>0</v>
      </c>
      <c r="AO26" s="17">
        <f t="shared" si="9"/>
        <v>0</v>
      </c>
      <c r="AP26" s="18">
        <f t="shared" si="22"/>
        <v>0</v>
      </c>
      <c r="AQ26" s="18">
        <f t="shared" si="22"/>
        <v>0</v>
      </c>
      <c r="AR26" s="18">
        <f t="shared" si="22"/>
        <v>0</v>
      </c>
      <c r="AS26" s="17">
        <f t="shared" si="10"/>
        <v>0</v>
      </c>
      <c r="AT26" s="18">
        <f t="shared" si="22"/>
        <v>0</v>
      </c>
      <c r="AU26" s="18">
        <f t="shared" si="22"/>
        <v>0</v>
      </c>
      <c r="AV26" s="17">
        <f t="shared" si="11"/>
        <v>135000</v>
      </c>
      <c r="AW26" s="17">
        <f t="shared" si="12"/>
        <v>135000</v>
      </c>
      <c r="AX26" s="17">
        <f t="shared" si="13"/>
        <v>0</v>
      </c>
      <c r="AY26" s="18">
        <f t="shared" si="22"/>
        <v>0</v>
      </c>
      <c r="AZ26" s="17">
        <f t="shared" si="14"/>
        <v>135000</v>
      </c>
      <c r="BA26" s="18">
        <f t="shared" si="22"/>
        <v>135000</v>
      </c>
      <c r="BB26" s="18">
        <f t="shared" si="22"/>
        <v>0</v>
      </c>
      <c r="BC26" s="17">
        <f t="shared" si="15"/>
        <v>0</v>
      </c>
      <c r="BD26" s="17">
        <f t="shared" si="15"/>
        <v>0</v>
      </c>
      <c r="BE26" s="18">
        <f t="shared" si="22"/>
        <v>0</v>
      </c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</row>
    <row r="27" spans="1:116">
      <c r="A27" s="20" t="s">
        <v>1</v>
      </c>
      <c r="B27" s="20" t="s">
        <v>1</v>
      </c>
      <c r="C27" s="20" t="s">
        <v>29</v>
      </c>
      <c r="D27" s="21" t="s">
        <v>30</v>
      </c>
      <c r="E27" s="22">
        <f t="shared" si="1"/>
        <v>1601720</v>
      </c>
      <c r="F27" s="22">
        <f t="shared" si="16"/>
        <v>1466720</v>
      </c>
      <c r="G27" s="22">
        <f t="shared" si="17"/>
        <v>1466720</v>
      </c>
      <c r="H27" s="23">
        <v>1258482</v>
      </c>
      <c r="I27" s="23">
        <v>0</v>
      </c>
      <c r="J27" s="22">
        <f t="shared" si="3"/>
        <v>51640</v>
      </c>
      <c r="K27" s="23"/>
      <c r="L27" s="23"/>
      <c r="M27" s="23"/>
      <c r="N27" s="23">
        <v>35064</v>
      </c>
      <c r="O27" s="23">
        <v>16576</v>
      </c>
      <c r="P27" s="22">
        <f t="shared" si="4"/>
        <v>0</v>
      </c>
      <c r="Q27" s="23"/>
      <c r="R27" s="23"/>
      <c r="S27" s="23">
        <v>14529</v>
      </c>
      <c r="T27" s="22">
        <f t="shared" si="5"/>
        <v>8406</v>
      </c>
      <c r="U27" s="23"/>
      <c r="V27" s="23"/>
      <c r="W27" s="23"/>
      <c r="X27" s="23">
        <v>6374</v>
      </c>
      <c r="Y27" s="23">
        <v>2032</v>
      </c>
      <c r="Z27" s="23"/>
      <c r="AA27" s="22">
        <f t="shared" si="6"/>
        <v>133663</v>
      </c>
      <c r="AB27" s="23"/>
      <c r="AC27" s="23"/>
      <c r="AD27" s="23">
        <v>1248</v>
      </c>
      <c r="AE27" s="23"/>
      <c r="AF27" s="23"/>
      <c r="AG27" s="23"/>
      <c r="AH27" s="23"/>
      <c r="AI27" s="23"/>
      <c r="AJ27" s="23">
        <v>132415</v>
      </c>
      <c r="AK27" s="23"/>
      <c r="AL27" s="22">
        <f t="shared" si="7"/>
        <v>0</v>
      </c>
      <c r="AM27" s="22">
        <f t="shared" si="8"/>
        <v>0</v>
      </c>
      <c r="AN27" s="23"/>
      <c r="AO27" s="22"/>
      <c r="AP27" s="23"/>
      <c r="AQ27" s="23"/>
      <c r="AR27" s="23"/>
      <c r="AS27" s="22"/>
      <c r="AT27" s="23"/>
      <c r="AU27" s="23"/>
      <c r="AV27" s="22">
        <f t="shared" si="11"/>
        <v>135000</v>
      </c>
      <c r="AW27" s="22">
        <f t="shared" si="12"/>
        <v>135000</v>
      </c>
      <c r="AX27" s="22">
        <f t="shared" si="13"/>
        <v>0</v>
      </c>
      <c r="AY27" s="23">
        <v>0</v>
      </c>
      <c r="AZ27" s="22">
        <f t="shared" si="14"/>
        <v>135000</v>
      </c>
      <c r="BA27" s="23">
        <v>135000</v>
      </c>
      <c r="BB27" s="23"/>
      <c r="BC27" s="22">
        <f t="shared" si="15"/>
        <v>0</v>
      </c>
      <c r="BD27" s="22">
        <f t="shared" si="15"/>
        <v>0</v>
      </c>
      <c r="BE27" s="23"/>
    </row>
    <row r="28" spans="1:116" s="16" customFormat="1">
      <c r="A28" s="12" t="s">
        <v>31</v>
      </c>
      <c r="B28" s="12" t="s">
        <v>1</v>
      </c>
      <c r="C28" s="12" t="s">
        <v>1</v>
      </c>
      <c r="D28" s="13" t="s">
        <v>32</v>
      </c>
      <c r="E28" s="14">
        <f t="shared" si="1"/>
        <v>2085263</v>
      </c>
      <c r="F28" s="14">
        <f t="shared" si="16"/>
        <v>2073707</v>
      </c>
      <c r="G28" s="14">
        <f t="shared" si="17"/>
        <v>1419677</v>
      </c>
      <c r="H28" s="14">
        <f t="shared" ref="H28:BE28" si="23">H29</f>
        <v>855192</v>
      </c>
      <c r="I28" s="14">
        <f t="shared" si="23"/>
        <v>214466</v>
      </c>
      <c r="J28" s="14">
        <f t="shared" si="3"/>
        <v>84380</v>
      </c>
      <c r="K28" s="14">
        <f t="shared" si="23"/>
        <v>0</v>
      </c>
      <c r="L28" s="14">
        <f t="shared" si="23"/>
        <v>0</v>
      </c>
      <c r="M28" s="14">
        <f t="shared" si="23"/>
        <v>0</v>
      </c>
      <c r="N28" s="14">
        <f t="shared" si="23"/>
        <v>63397</v>
      </c>
      <c r="O28" s="14">
        <f t="shared" si="23"/>
        <v>20983</v>
      </c>
      <c r="P28" s="14">
        <f t="shared" si="4"/>
        <v>0</v>
      </c>
      <c r="Q28" s="14">
        <f t="shared" si="23"/>
        <v>0</v>
      </c>
      <c r="R28" s="14">
        <f t="shared" si="23"/>
        <v>0</v>
      </c>
      <c r="S28" s="14">
        <f t="shared" si="23"/>
        <v>489</v>
      </c>
      <c r="T28" s="14">
        <f t="shared" si="5"/>
        <v>181835</v>
      </c>
      <c r="U28" s="14">
        <f t="shared" si="23"/>
        <v>0</v>
      </c>
      <c r="V28" s="14">
        <f t="shared" si="23"/>
        <v>0</v>
      </c>
      <c r="W28" s="14">
        <f t="shared" si="23"/>
        <v>293</v>
      </c>
      <c r="X28" s="14">
        <f t="shared" si="23"/>
        <v>850</v>
      </c>
      <c r="Y28" s="14">
        <f t="shared" si="23"/>
        <v>180692</v>
      </c>
      <c r="Z28" s="14">
        <f t="shared" si="23"/>
        <v>0</v>
      </c>
      <c r="AA28" s="14">
        <f t="shared" si="6"/>
        <v>83315</v>
      </c>
      <c r="AB28" s="14">
        <f t="shared" si="23"/>
        <v>0</v>
      </c>
      <c r="AC28" s="14">
        <f t="shared" si="23"/>
        <v>0</v>
      </c>
      <c r="AD28" s="14">
        <f t="shared" si="23"/>
        <v>0</v>
      </c>
      <c r="AE28" s="14">
        <f t="shared" si="23"/>
        <v>0</v>
      </c>
      <c r="AF28" s="14">
        <f t="shared" si="23"/>
        <v>0</v>
      </c>
      <c r="AG28" s="14">
        <f t="shared" si="23"/>
        <v>0</v>
      </c>
      <c r="AH28" s="14">
        <f t="shared" si="23"/>
        <v>0</v>
      </c>
      <c r="AI28" s="14">
        <f t="shared" si="23"/>
        <v>260</v>
      </c>
      <c r="AJ28" s="14">
        <f t="shared" si="23"/>
        <v>0</v>
      </c>
      <c r="AK28" s="14">
        <f t="shared" si="23"/>
        <v>83055</v>
      </c>
      <c r="AL28" s="14">
        <f t="shared" si="7"/>
        <v>654030</v>
      </c>
      <c r="AM28" s="14">
        <f t="shared" si="8"/>
        <v>654030</v>
      </c>
      <c r="AN28" s="14">
        <f t="shared" si="23"/>
        <v>654030</v>
      </c>
      <c r="AO28" s="14">
        <f t="shared" si="9"/>
        <v>0</v>
      </c>
      <c r="AP28" s="14">
        <f t="shared" si="23"/>
        <v>0</v>
      </c>
      <c r="AQ28" s="14">
        <f t="shared" si="23"/>
        <v>0</v>
      </c>
      <c r="AR28" s="14">
        <f t="shared" si="23"/>
        <v>0</v>
      </c>
      <c r="AS28" s="14">
        <f t="shared" si="10"/>
        <v>0</v>
      </c>
      <c r="AT28" s="14">
        <f t="shared" si="23"/>
        <v>0</v>
      </c>
      <c r="AU28" s="14">
        <f t="shared" si="23"/>
        <v>0</v>
      </c>
      <c r="AV28" s="14">
        <f t="shared" si="11"/>
        <v>11556</v>
      </c>
      <c r="AW28" s="14">
        <f t="shared" si="12"/>
        <v>11556</v>
      </c>
      <c r="AX28" s="14">
        <f t="shared" si="13"/>
        <v>11556</v>
      </c>
      <c r="AY28" s="14">
        <f t="shared" si="23"/>
        <v>11556</v>
      </c>
      <c r="AZ28" s="14">
        <f t="shared" si="14"/>
        <v>0</v>
      </c>
      <c r="BA28" s="14">
        <f t="shared" si="23"/>
        <v>0</v>
      </c>
      <c r="BB28" s="14">
        <f t="shared" si="23"/>
        <v>0</v>
      </c>
      <c r="BC28" s="14">
        <f t="shared" si="15"/>
        <v>0</v>
      </c>
      <c r="BD28" s="14">
        <f t="shared" si="15"/>
        <v>0</v>
      </c>
      <c r="BE28" s="14">
        <f t="shared" si="23"/>
        <v>0</v>
      </c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</row>
    <row r="29" spans="1:116" s="19" customFormat="1">
      <c r="A29" s="6" t="s">
        <v>33</v>
      </c>
      <c r="B29" s="6" t="s">
        <v>34</v>
      </c>
      <c r="C29" s="6" t="s">
        <v>1</v>
      </c>
      <c r="D29" s="7" t="s">
        <v>35</v>
      </c>
      <c r="E29" s="17">
        <f t="shared" si="1"/>
        <v>2085263</v>
      </c>
      <c r="F29" s="17">
        <f t="shared" si="16"/>
        <v>2073707</v>
      </c>
      <c r="G29" s="17">
        <f t="shared" si="17"/>
        <v>1419677</v>
      </c>
      <c r="H29" s="18">
        <f t="shared" ref="H29:BE29" si="24">H30+H31</f>
        <v>855192</v>
      </c>
      <c r="I29" s="18">
        <f t="shared" si="24"/>
        <v>214466</v>
      </c>
      <c r="J29" s="17">
        <f>K29+L29+M29+N29+O29</f>
        <v>84380</v>
      </c>
      <c r="K29" s="18">
        <f t="shared" si="24"/>
        <v>0</v>
      </c>
      <c r="L29" s="18">
        <f t="shared" si="24"/>
        <v>0</v>
      </c>
      <c r="M29" s="18">
        <f t="shared" si="24"/>
        <v>0</v>
      </c>
      <c r="N29" s="18">
        <f t="shared" si="24"/>
        <v>63397</v>
      </c>
      <c r="O29" s="18">
        <f t="shared" si="24"/>
        <v>20983</v>
      </c>
      <c r="P29" s="17">
        <f t="shared" si="4"/>
        <v>0</v>
      </c>
      <c r="Q29" s="18">
        <f t="shared" si="24"/>
        <v>0</v>
      </c>
      <c r="R29" s="18">
        <f t="shared" si="24"/>
        <v>0</v>
      </c>
      <c r="S29" s="18">
        <f t="shared" si="24"/>
        <v>489</v>
      </c>
      <c r="T29" s="17">
        <f t="shared" si="5"/>
        <v>181835</v>
      </c>
      <c r="U29" s="18">
        <f t="shared" si="24"/>
        <v>0</v>
      </c>
      <c r="V29" s="18">
        <f t="shared" si="24"/>
        <v>0</v>
      </c>
      <c r="W29" s="18">
        <f t="shared" si="24"/>
        <v>293</v>
      </c>
      <c r="X29" s="18">
        <f t="shared" si="24"/>
        <v>850</v>
      </c>
      <c r="Y29" s="18">
        <f t="shared" si="24"/>
        <v>180692</v>
      </c>
      <c r="Z29" s="18">
        <f t="shared" si="24"/>
        <v>0</v>
      </c>
      <c r="AA29" s="17">
        <f t="shared" si="6"/>
        <v>83315</v>
      </c>
      <c r="AB29" s="18">
        <f t="shared" si="24"/>
        <v>0</v>
      </c>
      <c r="AC29" s="18">
        <f t="shared" si="24"/>
        <v>0</v>
      </c>
      <c r="AD29" s="18">
        <f t="shared" si="24"/>
        <v>0</v>
      </c>
      <c r="AE29" s="18">
        <f t="shared" si="24"/>
        <v>0</v>
      </c>
      <c r="AF29" s="18">
        <f t="shared" si="24"/>
        <v>0</v>
      </c>
      <c r="AG29" s="18">
        <f t="shared" si="24"/>
        <v>0</v>
      </c>
      <c r="AH29" s="18">
        <f t="shared" si="24"/>
        <v>0</v>
      </c>
      <c r="AI29" s="18">
        <f t="shared" si="24"/>
        <v>260</v>
      </c>
      <c r="AJ29" s="18">
        <f t="shared" si="24"/>
        <v>0</v>
      </c>
      <c r="AK29" s="18">
        <f t="shared" si="24"/>
        <v>83055</v>
      </c>
      <c r="AL29" s="17">
        <f t="shared" si="7"/>
        <v>654030</v>
      </c>
      <c r="AM29" s="17">
        <f t="shared" si="8"/>
        <v>654030</v>
      </c>
      <c r="AN29" s="18">
        <f t="shared" si="24"/>
        <v>654030</v>
      </c>
      <c r="AO29" s="17">
        <f t="shared" si="9"/>
        <v>0</v>
      </c>
      <c r="AP29" s="18">
        <f t="shared" si="24"/>
        <v>0</v>
      </c>
      <c r="AQ29" s="18">
        <f t="shared" si="24"/>
        <v>0</v>
      </c>
      <c r="AR29" s="18">
        <f t="shared" si="24"/>
        <v>0</v>
      </c>
      <c r="AS29" s="17">
        <f t="shared" si="10"/>
        <v>0</v>
      </c>
      <c r="AT29" s="18">
        <f t="shared" si="24"/>
        <v>0</v>
      </c>
      <c r="AU29" s="18">
        <f t="shared" si="24"/>
        <v>0</v>
      </c>
      <c r="AV29" s="17">
        <f t="shared" si="11"/>
        <v>11556</v>
      </c>
      <c r="AW29" s="17">
        <f t="shared" si="12"/>
        <v>11556</v>
      </c>
      <c r="AX29" s="17">
        <f t="shared" si="13"/>
        <v>11556</v>
      </c>
      <c r="AY29" s="18">
        <f t="shared" si="24"/>
        <v>11556</v>
      </c>
      <c r="AZ29" s="17">
        <f t="shared" si="14"/>
        <v>0</v>
      </c>
      <c r="BA29" s="18">
        <f t="shared" si="24"/>
        <v>0</v>
      </c>
      <c r="BB29" s="18">
        <f t="shared" si="24"/>
        <v>0</v>
      </c>
      <c r="BC29" s="17">
        <f t="shared" si="15"/>
        <v>0</v>
      </c>
      <c r="BD29" s="17">
        <f t="shared" si="15"/>
        <v>0</v>
      </c>
      <c r="BE29" s="18">
        <f t="shared" si="24"/>
        <v>0</v>
      </c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</row>
    <row r="30" spans="1:116">
      <c r="A30" s="20" t="s">
        <v>1</v>
      </c>
      <c r="B30" s="20" t="s">
        <v>1</v>
      </c>
      <c r="C30" s="20" t="s">
        <v>36</v>
      </c>
      <c r="D30" s="21" t="s">
        <v>37</v>
      </c>
      <c r="E30" s="22">
        <f t="shared" si="1"/>
        <v>1618213</v>
      </c>
      <c r="F30" s="22">
        <f t="shared" si="16"/>
        <v>1606657</v>
      </c>
      <c r="G30" s="22">
        <f t="shared" si="17"/>
        <v>1397373</v>
      </c>
      <c r="H30" s="23">
        <v>855192</v>
      </c>
      <c r="I30" s="23">
        <v>214466</v>
      </c>
      <c r="J30" s="22">
        <f t="shared" si="3"/>
        <v>84380</v>
      </c>
      <c r="K30" s="23"/>
      <c r="L30" s="23"/>
      <c r="M30" s="23"/>
      <c r="N30" s="23">
        <v>63397</v>
      </c>
      <c r="O30" s="23">
        <v>20983</v>
      </c>
      <c r="P30" s="22">
        <f t="shared" si="4"/>
        <v>0</v>
      </c>
      <c r="Q30" s="23"/>
      <c r="R30" s="23"/>
      <c r="S30" s="23">
        <v>489</v>
      </c>
      <c r="T30" s="22">
        <f t="shared" si="5"/>
        <v>181835</v>
      </c>
      <c r="U30" s="23"/>
      <c r="V30" s="23"/>
      <c r="W30" s="23">
        <v>293</v>
      </c>
      <c r="X30" s="23">
        <v>850</v>
      </c>
      <c r="Y30" s="23">
        <v>180692</v>
      </c>
      <c r="Z30" s="23"/>
      <c r="AA30" s="22">
        <f t="shared" si="6"/>
        <v>61011</v>
      </c>
      <c r="AB30" s="23"/>
      <c r="AC30" s="23"/>
      <c r="AD30" s="23"/>
      <c r="AE30" s="23"/>
      <c r="AF30" s="23"/>
      <c r="AG30" s="23"/>
      <c r="AH30" s="23"/>
      <c r="AI30" s="23">
        <v>260</v>
      </c>
      <c r="AJ30" s="23"/>
      <c r="AK30" s="23">
        <v>60751</v>
      </c>
      <c r="AL30" s="22">
        <f t="shared" si="7"/>
        <v>209284</v>
      </c>
      <c r="AM30" s="22">
        <f t="shared" si="8"/>
        <v>209284</v>
      </c>
      <c r="AN30" s="23">
        <f>409284-200000</f>
        <v>209284</v>
      </c>
      <c r="AO30" s="22"/>
      <c r="AP30" s="23"/>
      <c r="AQ30" s="23"/>
      <c r="AR30" s="23"/>
      <c r="AS30" s="22"/>
      <c r="AT30" s="23"/>
      <c r="AU30" s="23"/>
      <c r="AV30" s="22">
        <f t="shared" si="11"/>
        <v>11556</v>
      </c>
      <c r="AW30" s="22">
        <f t="shared" si="12"/>
        <v>11556</v>
      </c>
      <c r="AX30" s="22">
        <f t="shared" si="13"/>
        <v>11556</v>
      </c>
      <c r="AY30" s="23">
        <v>11556</v>
      </c>
      <c r="AZ30" s="22">
        <f t="shared" si="14"/>
        <v>0</v>
      </c>
      <c r="BA30" s="23"/>
      <c r="BB30" s="23"/>
      <c r="BC30" s="22">
        <f t="shared" si="15"/>
        <v>0</v>
      </c>
      <c r="BD30" s="22">
        <f t="shared" si="15"/>
        <v>0</v>
      </c>
      <c r="BE30" s="23"/>
    </row>
    <row r="31" spans="1:116">
      <c r="A31" s="20" t="s">
        <v>1</v>
      </c>
      <c r="B31" s="20" t="s">
        <v>1</v>
      </c>
      <c r="C31" s="20" t="s">
        <v>38</v>
      </c>
      <c r="D31" s="21" t="s">
        <v>39</v>
      </c>
      <c r="E31" s="22">
        <f t="shared" si="1"/>
        <v>467050</v>
      </c>
      <c r="F31" s="22">
        <f t="shared" si="16"/>
        <v>467050</v>
      </c>
      <c r="G31" s="22">
        <f t="shared" si="17"/>
        <v>22304</v>
      </c>
      <c r="H31" s="23"/>
      <c r="I31" s="23"/>
      <c r="J31" s="22">
        <f t="shared" si="3"/>
        <v>0</v>
      </c>
      <c r="K31" s="23"/>
      <c r="L31" s="23"/>
      <c r="M31" s="23"/>
      <c r="N31" s="23"/>
      <c r="O31" s="23"/>
      <c r="P31" s="22">
        <f t="shared" si="4"/>
        <v>0</v>
      </c>
      <c r="Q31" s="23"/>
      <c r="R31" s="23"/>
      <c r="S31" s="23"/>
      <c r="T31" s="22">
        <f t="shared" si="5"/>
        <v>0</v>
      </c>
      <c r="U31" s="23"/>
      <c r="V31" s="23"/>
      <c r="W31" s="23"/>
      <c r="X31" s="23"/>
      <c r="Y31" s="23"/>
      <c r="Z31" s="23"/>
      <c r="AA31" s="22">
        <f t="shared" si="6"/>
        <v>22304</v>
      </c>
      <c r="AB31" s="23"/>
      <c r="AC31" s="23"/>
      <c r="AD31" s="23"/>
      <c r="AE31" s="23"/>
      <c r="AF31" s="23"/>
      <c r="AG31" s="23"/>
      <c r="AH31" s="23"/>
      <c r="AI31" s="23"/>
      <c r="AJ31" s="23"/>
      <c r="AK31" s="23">
        <v>22304</v>
      </c>
      <c r="AL31" s="22">
        <f t="shared" si="7"/>
        <v>444746</v>
      </c>
      <c r="AM31" s="22">
        <f t="shared" si="8"/>
        <v>444746</v>
      </c>
      <c r="AN31" s="23">
        <v>444746</v>
      </c>
      <c r="AO31" s="22"/>
      <c r="AP31" s="23"/>
      <c r="AQ31" s="23"/>
      <c r="AR31" s="23"/>
      <c r="AS31" s="22"/>
      <c r="AT31" s="23"/>
      <c r="AU31" s="23"/>
      <c r="AV31" s="22">
        <f t="shared" si="11"/>
        <v>0</v>
      </c>
      <c r="AW31" s="22">
        <f t="shared" si="12"/>
        <v>0</v>
      </c>
      <c r="AX31" s="22">
        <f t="shared" si="13"/>
        <v>0</v>
      </c>
      <c r="AY31" s="23"/>
      <c r="AZ31" s="22">
        <f t="shared" si="14"/>
        <v>0</v>
      </c>
      <c r="BA31" s="23"/>
      <c r="BB31" s="23"/>
      <c r="BC31" s="22">
        <f t="shared" si="15"/>
        <v>0</v>
      </c>
      <c r="BD31" s="22">
        <f t="shared" si="15"/>
        <v>0</v>
      </c>
      <c r="BE31" s="23"/>
    </row>
    <row r="32" spans="1:116" s="16" customFormat="1">
      <c r="A32" s="12" t="s">
        <v>40</v>
      </c>
      <c r="B32" s="12" t="s">
        <v>1</v>
      </c>
      <c r="C32" s="12" t="s">
        <v>1</v>
      </c>
      <c r="D32" s="13" t="s">
        <v>41</v>
      </c>
      <c r="E32" s="14">
        <f t="shared" si="1"/>
        <v>32271360</v>
      </c>
      <c r="F32" s="14">
        <f t="shared" si="16"/>
        <v>31577794</v>
      </c>
      <c r="G32" s="14">
        <f t="shared" si="17"/>
        <v>31577794</v>
      </c>
      <c r="H32" s="14">
        <f t="shared" ref="H32:BE32" si="25">H33+H35+H37+H39</f>
        <v>23220453</v>
      </c>
      <c r="I32" s="14">
        <f t="shared" si="25"/>
        <v>5413798</v>
      </c>
      <c r="J32" s="14">
        <f t="shared" si="3"/>
        <v>1629305</v>
      </c>
      <c r="K32" s="14">
        <f t="shared" si="25"/>
        <v>24424</v>
      </c>
      <c r="L32" s="14">
        <f t="shared" si="25"/>
        <v>0</v>
      </c>
      <c r="M32" s="14">
        <f t="shared" si="25"/>
        <v>1505797</v>
      </c>
      <c r="N32" s="14">
        <f t="shared" si="25"/>
        <v>28272</v>
      </c>
      <c r="O32" s="14">
        <f t="shared" si="25"/>
        <v>70812</v>
      </c>
      <c r="P32" s="14">
        <f t="shared" si="4"/>
        <v>0</v>
      </c>
      <c r="Q32" s="14">
        <f t="shared" si="25"/>
        <v>0</v>
      </c>
      <c r="R32" s="14">
        <f t="shared" si="25"/>
        <v>158868</v>
      </c>
      <c r="S32" s="14">
        <f t="shared" si="25"/>
        <v>33873</v>
      </c>
      <c r="T32" s="14">
        <f t="shared" si="5"/>
        <v>347927</v>
      </c>
      <c r="U32" s="14">
        <f t="shared" si="25"/>
        <v>20192</v>
      </c>
      <c r="V32" s="14">
        <f t="shared" si="25"/>
        <v>157322</v>
      </c>
      <c r="W32" s="14">
        <f t="shared" si="25"/>
        <v>19801</v>
      </c>
      <c r="X32" s="14">
        <f t="shared" si="25"/>
        <v>119419</v>
      </c>
      <c r="Y32" s="14">
        <f t="shared" si="25"/>
        <v>29752</v>
      </c>
      <c r="Z32" s="14">
        <f t="shared" si="25"/>
        <v>1441</v>
      </c>
      <c r="AA32" s="14">
        <f t="shared" si="6"/>
        <v>773570</v>
      </c>
      <c r="AB32" s="14">
        <f t="shared" si="25"/>
        <v>0</v>
      </c>
      <c r="AC32" s="14">
        <f t="shared" si="25"/>
        <v>605452</v>
      </c>
      <c r="AD32" s="14">
        <f t="shared" si="25"/>
        <v>22624</v>
      </c>
      <c r="AE32" s="14">
        <f t="shared" si="25"/>
        <v>696</v>
      </c>
      <c r="AF32" s="14">
        <f t="shared" si="25"/>
        <v>0</v>
      </c>
      <c r="AG32" s="14">
        <f t="shared" si="25"/>
        <v>23921</v>
      </c>
      <c r="AH32" s="14">
        <f t="shared" si="25"/>
        <v>0</v>
      </c>
      <c r="AI32" s="14">
        <f t="shared" si="25"/>
        <v>0</v>
      </c>
      <c r="AJ32" s="14">
        <f t="shared" si="25"/>
        <v>0</v>
      </c>
      <c r="AK32" s="14">
        <f t="shared" si="25"/>
        <v>120877</v>
      </c>
      <c r="AL32" s="14">
        <f t="shared" si="7"/>
        <v>0</v>
      </c>
      <c r="AM32" s="14">
        <f t="shared" si="8"/>
        <v>0</v>
      </c>
      <c r="AN32" s="14">
        <f t="shared" si="25"/>
        <v>0</v>
      </c>
      <c r="AO32" s="14">
        <f t="shared" si="9"/>
        <v>0</v>
      </c>
      <c r="AP32" s="14">
        <f t="shared" si="25"/>
        <v>0</v>
      </c>
      <c r="AQ32" s="14">
        <f t="shared" si="25"/>
        <v>0</v>
      </c>
      <c r="AR32" s="14">
        <f t="shared" si="25"/>
        <v>0</v>
      </c>
      <c r="AS32" s="14">
        <f t="shared" si="10"/>
        <v>0</v>
      </c>
      <c r="AT32" s="14">
        <f t="shared" si="25"/>
        <v>0</v>
      </c>
      <c r="AU32" s="14">
        <f t="shared" si="25"/>
        <v>0</v>
      </c>
      <c r="AV32" s="14">
        <f t="shared" si="11"/>
        <v>693566</v>
      </c>
      <c r="AW32" s="14">
        <f t="shared" si="12"/>
        <v>693566</v>
      </c>
      <c r="AX32" s="14">
        <f t="shared" si="13"/>
        <v>163646</v>
      </c>
      <c r="AY32" s="14">
        <f t="shared" si="25"/>
        <v>163646</v>
      </c>
      <c r="AZ32" s="14">
        <f t="shared" si="14"/>
        <v>529920</v>
      </c>
      <c r="BA32" s="14">
        <f t="shared" si="25"/>
        <v>529920</v>
      </c>
      <c r="BB32" s="14">
        <f t="shared" si="25"/>
        <v>0</v>
      </c>
      <c r="BC32" s="14">
        <f t="shared" si="15"/>
        <v>0</v>
      </c>
      <c r="BD32" s="14">
        <f t="shared" si="15"/>
        <v>0</v>
      </c>
      <c r="BE32" s="14">
        <f t="shared" si="25"/>
        <v>0</v>
      </c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</row>
    <row r="33" spans="1:116" s="19" customFormat="1">
      <c r="A33" s="6" t="s">
        <v>42</v>
      </c>
      <c r="B33" s="6" t="s">
        <v>3</v>
      </c>
      <c r="C33" s="6" t="s">
        <v>1</v>
      </c>
      <c r="D33" s="7" t="s">
        <v>43</v>
      </c>
      <c r="E33" s="17">
        <f t="shared" si="1"/>
        <v>6128316</v>
      </c>
      <c r="F33" s="17">
        <f t="shared" si="16"/>
        <v>5584492</v>
      </c>
      <c r="G33" s="17">
        <f t="shared" si="17"/>
        <v>5584492</v>
      </c>
      <c r="H33" s="18">
        <f t="shared" ref="H33:BE33" si="26">H34</f>
        <v>3828506</v>
      </c>
      <c r="I33" s="18">
        <f t="shared" si="26"/>
        <v>881674</v>
      </c>
      <c r="J33" s="17">
        <f t="shared" si="3"/>
        <v>515380</v>
      </c>
      <c r="K33" s="18">
        <f t="shared" si="26"/>
        <v>6000</v>
      </c>
      <c r="L33" s="18">
        <f t="shared" si="26"/>
        <v>0</v>
      </c>
      <c r="M33" s="18">
        <f t="shared" si="26"/>
        <v>505764</v>
      </c>
      <c r="N33" s="18">
        <f t="shared" si="26"/>
        <v>0</v>
      </c>
      <c r="O33" s="18">
        <f t="shared" si="26"/>
        <v>3616</v>
      </c>
      <c r="P33" s="17">
        <f t="shared" si="4"/>
        <v>0</v>
      </c>
      <c r="Q33" s="18">
        <f t="shared" si="26"/>
        <v>0</v>
      </c>
      <c r="R33" s="18">
        <f t="shared" si="26"/>
        <v>7956</v>
      </c>
      <c r="S33" s="18">
        <f t="shared" si="26"/>
        <v>4444</v>
      </c>
      <c r="T33" s="17">
        <f t="shared" si="5"/>
        <v>127515</v>
      </c>
      <c r="U33" s="18">
        <f t="shared" si="26"/>
        <v>10000</v>
      </c>
      <c r="V33" s="18">
        <f t="shared" si="26"/>
        <v>26173</v>
      </c>
      <c r="W33" s="18">
        <f t="shared" si="26"/>
        <v>4885</v>
      </c>
      <c r="X33" s="18">
        <f t="shared" si="26"/>
        <v>72965</v>
      </c>
      <c r="Y33" s="18">
        <f t="shared" si="26"/>
        <v>13492</v>
      </c>
      <c r="Z33" s="18">
        <f t="shared" si="26"/>
        <v>0</v>
      </c>
      <c r="AA33" s="17">
        <f t="shared" si="6"/>
        <v>219017</v>
      </c>
      <c r="AB33" s="18">
        <f t="shared" si="26"/>
        <v>0</v>
      </c>
      <c r="AC33" s="18">
        <f t="shared" si="26"/>
        <v>182178</v>
      </c>
      <c r="AD33" s="18">
        <f t="shared" si="26"/>
        <v>2744</v>
      </c>
      <c r="AE33" s="18">
        <f t="shared" si="26"/>
        <v>208</v>
      </c>
      <c r="AF33" s="18">
        <f t="shared" si="26"/>
        <v>0</v>
      </c>
      <c r="AG33" s="18">
        <f t="shared" si="26"/>
        <v>0</v>
      </c>
      <c r="AH33" s="18">
        <f t="shared" si="26"/>
        <v>0</v>
      </c>
      <c r="AI33" s="18">
        <f t="shared" si="26"/>
        <v>0</v>
      </c>
      <c r="AJ33" s="18">
        <f t="shared" si="26"/>
        <v>0</v>
      </c>
      <c r="AK33" s="18">
        <f t="shared" si="26"/>
        <v>33887</v>
      </c>
      <c r="AL33" s="17">
        <f t="shared" si="7"/>
        <v>0</v>
      </c>
      <c r="AM33" s="17">
        <f t="shared" si="8"/>
        <v>0</v>
      </c>
      <c r="AN33" s="18">
        <f t="shared" si="26"/>
        <v>0</v>
      </c>
      <c r="AO33" s="17">
        <f t="shared" si="9"/>
        <v>0</v>
      </c>
      <c r="AP33" s="18">
        <f t="shared" si="26"/>
        <v>0</v>
      </c>
      <c r="AQ33" s="18">
        <f t="shared" si="26"/>
        <v>0</v>
      </c>
      <c r="AR33" s="18">
        <f t="shared" si="26"/>
        <v>0</v>
      </c>
      <c r="AS33" s="17">
        <f t="shared" si="10"/>
        <v>0</v>
      </c>
      <c r="AT33" s="18">
        <f t="shared" si="26"/>
        <v>0</v>
      </c>
      <c r="AU33" s="18">
        <f t="shared" si="26"/>
        <v>0</v>
      </c>
      <c r="AV33" s="17">
        <f t="shared" si="11"/>
        <v>543824</v>
      </c>
      <c r="AW33" s="17">
        <f t="shared" si="12"/>
        <v>543824</v>
      </c>
      <c r="AX33" s="17">
        <f t="shared" si="13"/>
        <v>44284</v>
      </c>
      <c r="AY33" s="18">
        <f t="shared" si="26"/>
        <v>44284</v>
      </c>
      <c r="AZ33" s="17">
        <f t="shared" si="14"/>
        <v>499540</v>
      </c>
      <c r="BA33" s="18">
        <f t="shared" si="26"/>
        <v>499540</v>
      </c>
      <c r="BB33" s="18">
        <f t="shared" si="26"/>
        <v>0</v>
      </c>
      <c r="BC33" s="17">
        <f t="shared" si="15"/>
        <v>0</v>
      </c>
      <c r="BD33" s="17">
        <f t="shared" si="15"/>
        <v>0</v>
      </c>
      <c r="BE33" s="18">
        <f t="shared" si="26"/>
        <v>0</v>
      </c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</row>
    <row r="34" spans="1:116">
      <c r="A34" s="20" t="s">
        <v>1</v>
      </c>
      <c r="B34" s="20" t="s">
        <v>1</v>
      </c>
      <c r="C34" s="20" t="s">
        <v>44</v>
      </c>
      <c r="D34" s="21" t="s">
        <v>45</v>
      </c>
      <c r="E34" s="22">
        <f t="shared" si="1"/>
        <v>6128316</v>
      </c>
      <c r="F34" s="22">
        <f t="shared" si="16"/>
        <v>5584492</v>
      </c>
      <c r="G34" s="22">
        <f t="shared" si="17"/>
        <v>5584492</v>
      </c>
      <c r="H34" s="23">
        <v>3828506</v>
      </c>
      <c r="I34" s="23">
        <v>881674</v>
      </c>
      <c r="J34" s="22">
        <f t="shared" si="3"/>
        <v>515380</v>
      </c>
      <c r="K34" s="23">
        <v>6000</v>
      </c>
      <c r="L34" s="23"/>
      <c r="M34" s="23">
        <v>505764</v>
      </c>
      <c r="N34" s="23"/>
      <c r="O34" s="23">
        <v>3616</v>
      </c>
      <c r="P34" s="22">
        <f t="shared" si="4"/>
        <v>0</v>
      </c>
      <c r="Q34" s="23"/>
      <c r="R34" s="23">
        <v>7956</v>
      </c>
      <c r="S34" s="23">
        <v>4444</v>
      </c>
      <c r="T34" s="22">
        <f t="shared" si="5"/>
        <v>127515</v>
      </c>
      <c r="U34" s="23">
        <v>10000</v>
      </c>
      <c r="V34" s="23">
        <v>26173</v>
      </c>
      <c r="W34" s="23">
        <v>4885</v>
      </c>
      <c r="X34" s="23">
        <v>72965</v>
      </c>
      <c r="Y34" s="23">
        <v>13492</v>
      </c>
      <c r="Z34" s="23"/>
      <c r="AA34" s="22">
        <f t="shared" si="6"/>
        <v>219017</v>
      </c>
      <c r="AB34" s="23"/>
      <c r="AC34" s="23">
        <v>182178</v>
      </c>
      <c r="AD34" s="23">
        <v>2744</v>
      </c>
      <c r="AE34" s="23">
        <v>208</v>
      </c>
      <c r="AF34" s="23"/>
      <c r="AG34" s="23"/>
      <c r="AH34" s="23"/>
      <c r="AI34" s="23"/>
      <c r="AJ34" s="23"/>
      <c r="AK34" s="23">
        <f>40000-6113</f>
        <v>33887</v>
      </c>
      <c r="AL34" s="22">
        <f t="shared" si="7"/>
        <v>0</v>
      </c>
      <c r="AM34" s="22">
        <f t="shared" si="8"/>
        <v>0</v>
      </c>
      <c r="AN34" s="23"/>
      <c r="AO34" s="22"/>
      <c r="AP34" s="23"/>
      <c r="AQ34" s="23"/>
      <c r="AR34" s="23"/>
      <c r="AS34" s="22"/>
      <c r="AT34" s="23"/>
      <c r="AU34" s="23"/>
      <c r="AV34" s="22">
        <f t="shared" si="11"/>
        <v>543824</v>
      </c>
      <c r="AW34" s="22">
        <f t="shared" si="12"/>
        <v>543824</v>
      </c>
      <c r="AX34" s="22">
        <f t="shared" si="13"/>
        <v>44284</v>
      </c>
      <c r="AY34" s="23">
        <f>54284-10000</f>
        <v>44284</v>
      </c>
      <c r="AZ34" s="22">
        <f t="shared" si="14"/>
        <v>499540</v>
      </c>
      <c r="BA34" s="23">
        <f>498545+995</f>
        <v>499540</v>
      </c>
      <c r="BB34" s="23"/>
      <c r="BC34" s="22">
        <f t="shared" si="15"/>
        <v>0</v>
      </c>
      <c r="BD34" s="22">
        <f t="shared" si="15"/>
        <v>0</v>
      </c>
      <c r="BE34" s="23"/>
    </row>
    <row r="35" spans="1:116" s="19" customFormat="1">
      <c r="A35" s="6" t="s">
        <v>42</v>
      </c>
      <c r="B35" s="6" t="s">
        <v>34</v>
      </c>
      <c r="C35" s="6" t="s">
        <v>1</v>
      </c>
      <c r="D35" s="7" t="s">
        <v>46</v>
      </c>
      <c r="E35" s="17">
        <f t="shared" si="1"/>
        <v>611468</v>
      </c>
      <c r="F35" s="17">
        <f t="shared" si="16"/>
        <v>611468</v>
      </c>
      <c r="G35" s="17">
        <f t="shared" si="17"/>
        <v>611468</v>
      </c>
      <c r="H35" s="18">
        <f t="shared" ref="H35:BE35" si="27">H36</f>
        <v>452365</v>
      </c>
      <c r="I35" s="18">
        <f t="shared" si="27"/>
        <v>104277</v>
      </c>
      <c r="J35" s="17">
        <f t="shared" si="3"/>
        <v>34735</v>
      </c>
      <c r="K35" s="18">
        <f t="shared" si="27"/>
        <v>1200</v>
      </c>
      <c r="L35" s="18">
        <f t="shared" si="27"/>
        <v>0</v>
      </c>
      <c r="M35" s="18">
        <f t="shared" si="27"/>
        <v>30135</v>
      </c>
      <c r="N35" s="18">
        <f t="shared" si="27"/>
        <v>0</v>
      </c>
      <c r="O35" s="18">
        <f t="shared" si="27"/>
        <v>3400</v>
      </c>
      <c r="P35" s="17">
        <f t="shared" si="4"/>
        <v>0</v>
      </c>
      <c r="Q35" s="18">
        <f t="shared" si="27"/>
        <v>0</v>
      </c>
      <c r="R35" s="18">
        <f t="shared" si="27"/>
        <v>548</v>
      </c>
      <c r="S35" s="18">
        <f t="shared" si="27"/>
        <v>900</v>
      </c>
      <c r="T35" s="17">
        <f t="shared" si="5"/>
        <v>10983</v>
      </c>
      <c r="U35" s="18">
        <f t="shared" si="27"/>
        <v>0</v>
      </c>
      <c r="V35" s="18">
        <f t="shared" si="27"/>
        <v>8864</v>
      </c>
      <c r="W35" s="18">
        <f t="shared" si="27"/>
        <v>528</v>
      </c>
      <c r="X35" s="18">
        <f t="shared" si="27"/>
        <v>1591</v>
      </c>
      <c r="Y35" s="18">
        <f t="shared" si="27"/>
        <v>0</v>
      </c>
      <c r="Z35" s="18">
        <f t="shared" si="27"/>
        <v>0</v>
      </c>
      <c r="AA35" s="17">
        <f t="shared" si="6"/>
        <v>7660</v>
      </c>
      <c r="AB35" s="18">
        <f t="shared" si="27"/>
        <v>0</v>
      </c>
      <c r="AC35" s="18">
        <f t="shared" si="27"/>
        <v>2654</v>
      </c>
      <c r="AD35" s="18">
        <f t="shared" si="27"/>
        <v>0</v>
      </c>
      <c r="AE35" s="18">
        <f t="shared" si="27"/>
        <v>0</v>
      </c>
      <c r="AF35" s="18">
        <f t="shared" si="27"/>
        <v>0</v>
      </c>
      <c r="AG35" s="18">
        <f t="shared" si="27"/>
        <v>316</v>
      </c>
      <c r="AH35" s="18">
        <f t="shared" si="27"/>
        <v>0</v>
      </c>
      <c r="AI35" s="18">
        <f t="shared" si="27"/>
        <v>0</v>
      </c>
      <c r="AJ35" s="18">
        <f t="shared" si="27"/>
        <v>0</v>
      </c>
      <c r="AK35" s="18">
        <f t="shared" si="27"/>
        <v>4690</v>
      </c>
      <c r="AL35" s="17">
        <f t="shared" si="7"/>
        <v>0</v>
      </c>
      <c r="AM35" s="17">
        <f t="shared" si="8"/>
        <v>0</v>
      </c>
      <c r="AN35" s="18">
        <f t="shared" si="27"/>
        <v>0</v>
      </c>
      <c r="AO35" s="17">
        <f t="shared" si="9"/>
        <v>0</v>
      </c>
      <c r="AP35" s="18">
        <f t="shared" si="27"/>
        <v>0</v>
      </c>
      <c r="AQ35" s="18">
        <f t="shared" si="27"/>
        <v>0</v>
      </c>
      <c r="AR35" s="18">
        <f t="shared" si="27"/>
        <v>0</v>
      </c>
      <c r="AS35" s="17">
        <f t="shared" si="10"/>
        <v>0</v>
      </c>
      <c r="AT35" s="18">
        <f t="shared" si="27"/>
        <v>0</v>
      </c>
      <c r="AU35" s="18">
        <f t="shared" si="27"/>
        <v>0</v>
      </c>
      <c r="AV35" s="17">
        <f t="shared" si="11"/>
        <v>0</v>
      </c>
      <c r="AW35" s="17">
        <f t="shared" si="12"/>
        <v>0</v>
      </c>
      <c r="AX35" s="17">
        <f t="shared" si="13"/>
        <v>0</v>
      </c>
      <c r="AY35" s="18">
        <f t="shared" si="27"/>
        <v>0</v>
      </c>
      <c r="AZ35" s="17">
        <f t="shared" si="14"/>
        <v>0</v>
      </c>
      <c r="BA35" s="18">
        <f t="shared" si="27"/>
        <v>0</v>
      </c>
      <c r="BB35" s="18">
        <f t="shared" si="27"/>
        <v>0</v>
      </c>
      <c r="BC35" s="17">
        <f t="shared" si="15"/>
        <v>0</v>
      </c>
      <c r="BD35" s="17">
        <f t="shared" si="15"/>
        <v>0</v>
      </c>
      <c r="BE35" s="18">
        <f t="shared" si="27"/>
        <v>0</v>
      </c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</row>
    <row r="36" spans="1:116">
      <c r="A36" s="20" t="s">
        <v>1</v>
      </c>
      <c r="B36" s="20" t="s">
        <v>1</v>
      </c>
      <c r="C36" s="20" t="s">
        <v>47</v>
      </c>
      <c r="D36" s="21" t="s">
        <v>46</v>
      </c>
      <c r="E36" s="22">
        <f t="shared" si="1"/>
        <v>611468</v>
      </c>
      <c r="F36" s="22">
        <f t="shared" si="16"/>
        <v>611468</v>
      </c>
      <c r="G36" s="22">
        <f t="shared" si="17"/>
        <v>611468</v>
      </c>
      <c r="H36" s="23">
        <v>452365</v>
      </c>
      <c r="I36" s="23">
        <v>104277</v>
      </c>
      <c r="J36" s="22">
        <f t="shared" si="3"/>
        <v>34735</v>
      </c>
      <c r="K36" s="23">
        <v>1200</v>
      </c>
      <c r="L36" s="23"/>
      <c r="M36" s="23">
        <v>30135</v>
      </c>
      <c r="N36" s="23"/>
      <c r="O36" s="23">
        <v>3400</v>
      </c>
      <c r="P36" s="22">
        <f t="shared" si="4"/>
        <v>0</v>
      </c>
      <c r="Q36" s="23"/>
      <c r="R36" s="23">
        <v>548</v>
      </c>
      <c r="S36" s="23">
        <v>900</v>
      </c>
      <c r="T36" s="22">
        <f t="shared" si="5"/>
        <v>10983</v>
      </c>
      <c r="U36" s="23"/>
      <c r="V36" s="23">
        <v>8864</v>
      </c>
      <c r="W36" s="23">
        <v>528</v>
      </c>
      <c r="X36" s="23">
        <v>1591</v>
      </c>
      <c r="Y36" s="23"/>
      <c r="Z36" s="23"/>
      <c r="AA36" s="22">
        <f t="shared" si="6"/>
        <v>7660</v>
      </c>
      <c r="AB36" s="23"/>
      <c r="AC36" s="23">
        <v>2654</v>
      </c>
      <c r="AD36" s="23"/>
      <c r="AE36" s="23"/>
      <c r="AF36" s="23"/>
      <c r="AG36" s="23">
        <v>316</v>
      </c>
      <c r="AH36" s="23"/>
      <c r="AI36" s="23"/>
      <c r="AJ36" s="23"/>
      <c r="AK36" s="23">
        <v>4690</v>
      </c>
      <c r="AL36" s="22">
        <f t="shared" si="7"/>
        <v>0</v>
      </c>
      <c r="AM36" s="22">
        <f t="shared" si="8"/>
        <v>0</v>
      </c>
      <c r="AN36" s="23"/>
      <c r="AO36" s="22"/>
      <c r="AP36" s="23"/>
      <c r="AQ36" s="23"/>
      <c r="AR36" s="23"/>
      <c r="AS36" s="22"/>
      <c r="AT36" s="23"/>
      <c r="AU36" s="23"/>
      <c r="AV36" s="22">
        <f t="shared" si="11"/>
        <v>0</v>
      </c>
      <c r="AW36" s="22">
        <f t="shared" si="12"/>
        <v>0</v>
      </c>
      <c r="AX36" s="22">
        <f t="shared" si="13"/>
        <v>0</v>
      </c>
      <c r="AY36" s="23"/>
      <c r="AZ36" s="22">
        <f t="shared" si="14"/>
        <v>0</v>
      </c>
      <c r="BA36" s="23"/>
      <c r="BB36" s="23"/>
      <c r="BC36" s="22">
        <f t="shared" si="15"/>
        <v>0</v>
      </c>
      <c r="BD36" s="22">
        <f t="shared" si="15"/>
        <v>0</v>
      </c>
      <c r="BE36" s="23"/>
    </row>
    <row r="37" spans="1:116" s="19" customFormat="1">
      <c r="A37" s="6" t="s">
        <v>42</v>
      </c>
      <c r="B37" s="6" t="s">
        <v>4</v>
      </c>
      <c r="C37" s="6" t="s">
        <v>1</v>
      </c>
      <c r="D37" s="7" t="s">
        <v>48</v>
      </c>
      <c r="E37" s="17">
        <f t="shared" si="1"/>
        <v>21613294</v>
      </c>
      <c r="F37" s="17">
        <f t="shared" si="16"/>
        <v>21606357</v>
      </c>
      <c r="G37" s="17">
        <f t="shared" si="17"/>
        <v>21606357</v>
      </c>
      <c r="H37" s="18">
        <f>H38</f>
        <v>16302287</v>
      </c>
      <c r="I37" s="18">
        <f>I38</f>
        <v>3813088</v>
      </c>
      <c r="J37" s="17">
        <f>K37+L37+M37+N37+O37</f>
        <v>1046450</v>
      </c>
      <c r="K37" s="18">
        <f t="shared" ref="K37:O37" si="28">K38</f>
        <v>13660</v>
      </c>
      <c r="L37" s="18">
        <f t="shared" si="28"/>
        <v>0</v>
      </c>
      <c r="M37" s="18">
        <f t="shared" si="28"/>
        <v>969898</v>
      </c>
      <c r="N37" s="18">
        <f t="shared" si="28"/>
        <v>28272</v>
      </c>
      <c r="O37" s="18">
        <f t="shared" si="28"/>
        <v>34620</v>
      </c>
      <c r="P37" s="17">
        <f t="shared" si="4"/>
        <v>0</v>
      </c>
      <c r="Q37" s="18">
        <f>Q38</f>
        <v>0</v>
      </c>
      <c r="R37" s="18">
        <f>R38</f>
        <v>150364</v>
      </c>
      <c r="S37" s="18">
        <f>S38</f>
        <v>20368</v>
      </c>
      <c r="T37" s="17">
        <f>U37+V37+W37+X37+Y37+Z37</f>
        <v>187630</v>
      </c>
      <c r="U37" s="18">
        <f>U38</f>
        <v>10192</v>
      </c>
      <c r="V37" s="18">
        <f t="shared" ref="V37:Z37" si="29">V38</f>
        <v>114786</v>
      </c>
      <c r="W37" s="18">
        <f t="shared" si="29"/>
        <v>13949</v>
      </c>
      <c r="X37" s="18">
        <f t="shared" si="29"/>
        <v>41182</v>
      </c>
      <c r="Y37" s="18">
        <f t="shared" si="29"/>
        <v>6080</v>
      </c>
      <c r="Z37" s="18">
        <f t="shared" si="29"/>
        <v>1441</v>
      </c>
      <c r="AA37" s="17">
        <f t="shared" si="6"/>
        <v>86170</v>
      </c>
      <c r="AB37" s="18">
        <f t="shared" ref="AB37:AK37" si="30">AB38</f>
        <v>0</v>
      </c>
      <c r="AC37" s="18">
        <f t="shared" si="30"/>
        <v>0</v>
      </c>
      <c r="AD37" s="18">
        <f t="shared" si="30"/>
        <v>19880</v>
      </c>
      <c r="AE37" s="18">
        <f t="shared" si="30"/>
        <v>488</v>
      </c>
      <c r="AF37" s="18">
        <f t="shared" si="30"/>
        <v>0</v>
      </c>
      <c r="AG37" s="18">
        <f t="shared" si="30"/>
        <v>19147</v>
      </c>
      <c r="AH37" s="18">
        <f t="shared" si="30"/>
        <v>0</v>
      </c>
      <c r="AI37" s="18">
        <f t="shared" si="30"/>
        <v>0</v>
      </c>
      <c r="AJ37" s="18">
        <f t="shared" si="30"/>
        <v>0</v>
      </c>
      <c r="AK37" s="18">
        <f t="shared" si="30"/>
        <v>46655</v>
      </c>
      <c r="AL37" s="17">
        <f t="shared" si="7"/>
        <v>0</v>
      </c>
      <c r="AM37" s="17">
        <f t="shared" si="8"/>
        <v>0</v>
      </c>
      <c r="AN37" s="18">
        <f>AN38</f>
        <v>0</v>
      </c>
      <c r="AO37" s="17">
        <f t="shared" si="9"/>
        <v>0</v>
      </c>
      <c r="AP37" s="18">
        <f t="shared" ref="AP37:AR37" si="31">AP38</f>
        <v>0</v>
      </c>
      <c r="AQ37" s="18">
        <f t="shared" si="31"/>
        <v>0</v>
      </c>
      <c r="AR37" s="18">
        <f t="shared" si="31"/>
        <v>0</v>
      </c>
      <c r="AS37" s="17">
        <f t="shared" si="10"/>
        <v>0</v>
      </c>
      <c r="AT37" s="18">
        <f t="shared" ref="AT37:AU37" si="32">AT38</f>
        <v>0</v>
      </c>
      <c r="AU37" s="18">
        <f t="shared" si="32"/>
        <v>0</v>
      </c>
      <c r="AV37" s="17">
        <f t="shared" si="11"/>
        <v>6937</v>
      </c>
      <c r="AW37" s="17">
        <f t="shared" si="12"/>
        <v>6937</v>
      </c>
      <c r="AX37" s="17">
        <f t="shared" si="13"/>
        <v>6937</v>
      </c>
      <c r="AY37" s="18">
        <f>AY38</f>
        <v>6937</v>
      </c>
      <c r="AZ37" s="17">
        <f t="shared" si="14"/>
        <v>0</v>
      </c>
      <c r="BA37" s="18">
        <f>BA38</f>
        <v>0</v>
      </c>
      <c r="BB37" s="18"/>
      <c r="BC37" s="17">
        <f t="shared" si="15"/>
        <v>0</v>
      </c>
      <c r="BD37" s="17">
        <f t="shared" si="15"/>
        <v>0</v>
      </c>
      <c r="BE37" s="18">
        <f>BE38</f>
        <v>0</v>
      </c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</row>
    <row r="38" spans="1:116">
      <c r="A38" s="20" t="s">
        <v>1</v>
      </c>
      <c r="B38" s="20" t="s">
        <v>1</v>
      </c>
      <c r="C38" s="20" t="s">
        <v>49</v>
      </c>
      <c r="D38" s="21" t="s">
        <v>50</v>
      </c>
      <c r="E38" s="22">
        <f t="shared" si="1"/>
        <v>21613294</v>
      </c>
      <c r="F38" s="22">
        <f t="shared" si="16"/>
        <v>21606357</v>
      </c>
      <c r="G38" s="22">
        <f t="shared" si="17"/>
        <v>21606357</v>
      </c>
      <c r="H38" s="23">
        <f>16335355-33068</f>
        <v>16302287</v>
      </c>
      <c r="I38" s="23">
        <v>3813088</v>
      </c>
      <c r="J38" s="22">
        <f t="shared" si="3"/>
        <v>1046450</v>
      </c>
      <c r="K38" s="23">
        <v>13660</v>
      </c>
      <c r="L38" s="23"/>
      <c r="M38" s="23">
        <v>969898</v>
      </c>
      <c r="N38" s="23">
        <v>28272</v>
      </c>
      <c r="O38" s="23">
        <f>63196-30000+1424</f>
        <v>34620</v>
      </c>
      <c r="P38" s="22">
        <f t="shared" si="4"/>
        <v>0</v>
      </c>
      <c r="Q38" s="23"/>
      <c r="R38" s="23">
        <f>190364-40000</f>
        <v>150364</v>
      </c>
      <c r="S38" s="23">
        <v>20368</v>
      </c>
      <c r="T38" s="22">
        <f t="shared" si="5"/>
        <v>187630</v>
      </c>
      <c r="U38" s="23">
        <v>10192</v>
      </c>
      <c r="V38" s="23">
        <v>114786</v>
      </c>
      <c r="W38" s="23">
        <v>13949</v>
      </c>
      <c r="X38" s="23">
        <v>41182</v>
      </c>
      <c r="Y38" s="23">
        <v>6080</v>
      </c>
      <c r="Z38" s="23">
        <v>1441</v>
      </c>
      <c r="AA38" s="22">
        <f t="shared" si="6"/>
        <v>86170</v>
      </c>
      <c r="AB38" s="23"/>
      <c r="AC38" s="23">
        <v>0</v>
      </c>
      <c r="AD38" s="23">
        <v>19880</v>
      </c>
      <c r="AE38" s="23">
        <v>488</v>
      </c>
      <c r="AF38" s="23"/>
      <c r="AG38" s="23">
        <v>19147</v>
      </c>
      <c r="AH38" s="23"/>
      <c r="AI38" s="23"/>
      <c r="AJ38" s="23"/>
      <c r="AK38" s="23">
        <f>40542+6113</f>
        <v>46655</v>
      </c>
      <c r="AL38" s="22">
        <f t="shared" si="7"/>
        <v>0</v>
      </c>
      <c r="AM38" s="22">
        <f t="shared" si="8"/>
        <v>0</v>
      </c>
      <c r="AN38" s="23"/>
      <c r="AO38" s="22"/>
      <c r="AP38" s="23"/>
      <c r="AQ38" s="23"/>
      <c r="AR38" s="23"/>
      <c r="AS38" s="22"/>
      <c r="AT38" s="23"/>
      <c r="AU38" s="23"/>
      <c r="AV38" s="22">
        <f t="shared" si="11"/>
        <v>6937</v>
      </c>
      <c r="AW38" s="22">
        <f t="shared" si="12"/>
        <v>6937</v>
      </c>
      <c r="AX38" s="22">
        <f t="shared" si="13"/>
        <v>6937</v>
      </c>
      <c r="AY38" s="23">
        <f>75937+61000-30000-100000</f>
        <v>6937</v>
      </c>
      <c r="AZ38" s="22">
        <f t="shared" si="14"/>
        <v>0</v>
      </c>
      <c r="BA38" s="23">
        <v>0</v>
      </c>
      <c r="BB38" s="23"/>
      <c r="BC38" s="22">
        <f t="shared" si="15"/>
        <v>0</v>
      </c>
      <c r="BD38" s="22">
        <f t="shared" si="15"/>
        <v>0</v>
      </c>
      <c r="BE38" s="23"/>
    </row>
    <row r="39" spans="1:116" s="19" customFormat="1">
      <c r="A39" s="6" t="s">
        <v>42</v>
      </c>
      <c r="B39" s="6" t="s">
        <v>51</v>
      </c>
      <c r="C39" s="6" t="s">
        <v>1</v>
      </c>
      <c r="D39" s="7" t="s">
        <v>52</v>
      </c>
      <c r="E39" s="17">
        <f t="shared" si="1"/>
        <v>3918282</v>
      </c>
      <c r="F39" s="17">
        <f t="shared" si="16"/>
        <v>3775477</v>
      </c>
      <c r="G39" s="17">
        <f t="shared" si="17"/>
        <v>3775477</v>
      </c>
      <c r="H39" s="18">
        <f t="shared" ref="H39:BE39" si="33">H40+H41+H42</f>
        <v>2637295</v>
      </c>
      <c r="I39" s="18">
        <f t="shared" si="33"/>
        <v>614759</v>
      </c>
      <c r="J39" s="17">
        <f t="shared" si="3"/>
        <v>32740</v>
      </c>
      <c r="K39" s="18">
        <f t="shared" si="33"/>
        <v>3564</v>
      </c>
      <c r="L39" s="18">
        <f t="shared" si="33"/>
        <v>0</v>
      </c>
      <c r="M39" s="18">
        <f t="shared" si="33"/>
        <v>0</v>
      </c>
      <c r="N39" s="18">
        <f t="shared" si="33"/>
        <v>0</v>
      </c>
      <c r="O39" s="18">
        <f t="shared" si="33"/>
        <v>29176</v>
      </c>
      <c r="P39" s="17">
        <f t="shared" si="4"/>
        <v>0</v>
      </c>
      <c r="Q39" s="18">
        <f t="shared" si="33"/>
        <v>0</v>
      </c>
      <c r="R39" s="18">
        <f t="shared" si="33"/>
        <v>0</v>
      </c>
      <c r="S39" s="18">
        <f t="shared" si="33"/>
        <v>8161</v>
      </c>
      <c r="T39" s="17">
        <f t="shared" si="5"/>
        <v>21799</v>
      </c>
      <c r="U39" s="18">
        <f t="shared" si="33"/>
        <v>0</v>
      </c>
      <c r="V39" s="18">
        <f t="shared" si="33"/>
        <v>7499</v>
      </c>
      <c r="W39" s="18">
        <f t="shared" si="33"/>
        <v>439</v>
      </c>
      <c r="X39" s="18">
        <f t="shared" si="33"/>
        <v>3681</v>
      </c>
      <c r="Y39" s="18">
        <f t="shared" si="33"/>
        <v>10180</v>
      </c>
      <c r="Z39" s="18">
        <f t="shared" si="33"/>
        <v>0</v>
      </c>
      <c r="AA39" s="17">
        <f t="shared" si="6"/>
        <v>460723</v>
      </c>
      <c r="AB39" s="18">
        <f t="shared" si="33"/>
        <v>0</v>
      </c>
      <c r="AC39" s="18">
        <f t="shared" si="33"/>
        <v>420620</v>
      </c>
      <c r="AD39" s="18">
        <f t="shared" si="33"/>
        <v>0</v>
      </c>
      <c r="AE39" s="18">
        <f t="shared" si="33"/>
        <v>0</v>
      </c>
      <c r="AF39" s="18">
        <f t="shared" si="33"/>
        <v>0</v>
      </c>
      <c r="AG39" s="18">
        <f t="shared" si="33"/>
        <v>4458</v>
      </c>
      <c r="AH39" s="18">
        <f t="shared" si="33"/>
        <v>0</v>
      </c>
      <c r="AI39" s="18">
        <f t="shared" si="33"/>
        <v>0</v>
      </c>
      <c r="AJ39" s="18">
        <f t="shared" si="33"/>
        <v>0</v>
      </c>
      <c r="AK39" s="18">
        <f t="shared" si="33"/>
        <v>35645</v>
      </c>
      <c r="AL39" s="17">
        <f t="shared" si="7"/>
        <v>0</v>
      </c>
      <c r="AM39" s="17">
        <f t="shared" si="8"/>
        <v>0</v>
      </c>
      <c r="AN39" s="18">
        <f t="shared" si="33"/>
        <v>0</v>
      </c>
      <c r="AO39" s="17">
        <f t="shared" si="9"/>
        <v>0</v>
      </c>
      <c r="AP39" s="18">
        <f t="shared" si="33"/>
        <v>0</v>
      </c>
      <c r="AQ39" s="18">
        <f t="shared" si="33"/>
        <v>0</v>
      </c>
      <c r="AR39" s="18">
        <f t="shared" si="33"/>
        <v>0</v>
      </c>
      <c r="AS39" s="17">
        <f t="shared" si="10"/>
        <v>0</v>
      </c>
      <c r="AT39" s="18">
        <f t="shared" si="33"/>
        <v>0</v>
      </c>
      <c r="AU39" s="18">
        <f t="shared" si="33"/>
        <v>0</v>
      </c>
      <c r="AV39" s="17">
        <f t="shared" si="11"/>
        <v>142805</v>
      </c>
      <c r="AW39" s="17">
        <f t="shared" si="12"/>
        <v>142805</v>
      </c>
      <c r="AX39" s="17">
        <f t="shared" si="13"/>
        <v>112425</v>
      </c>
      <c r="AY39" s="18">
        <f t="shared" si="33"/>
        <v>112425</v>
      </c>
      <c r="AZ39" s="17">
        <f t="shared" si="14"/>
        <v>30380</v>
      </c>
      <c r="BA39" s="18">
        <f t="shared" si="33"/>
        <v>30380</v>
      </c>
      <c r="BB39" s="18">
        <f t="shared" si="33"/>
        <v>0</v>
      </c>
      <c r="BC39" s="17">
        <f t="shared" si="15"/>
        <v>0</v>
      </c>
      <c r="BD39" s="17">
        <f t="shared" si="15"/>
        <v>0</v>
      </c>
      <c r="BE39" s="18">
        <f t="shared" si="33"/>
        <v>0</v>
      </c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</row>
    <row r="40" spans="1:116">
      <c r="A40" s="20" t="s">
        <v>1</v>
      </c>
      <c r="B40" s="20" t="s">
        <v>1</v>
      </c>
      <c r="C40" s="20" t="s">
        <v>53</v>
      </c>
      <c r="D40" s="21" t="s">
        <v>54</v>
      </c>
      <c r="E40" s="22">
        <f t="shared" si="1"/>
        <v>859471</v>
      </c>
      <c r="F40" s="22">
        <f t="shared" si="16"/>
        <v>829091</v>
      </c>
      <c r="G40" s="22">
        <f t="shared" si="17"/>
        <v>829091</v>
      </c>
      <c r="H40" s="23">
        <f>447270-13685</f>
        <v>433585</v>
      </c>
      <c r="I40" s="23">
        <v>110720</v>
      </c>
      <c r="J40" s="22">
        <f t="shared" si="3"/>
        <v>8807</v>
      </c>
      <c r="K40" s="23">
        <v>946</v>
      </c>
      <c r="L40" s="23"/>
      <c r="M40" s="23"/>
      <c r="N40" s="23"/>
      <c r="O40" s="23">
        <v>7861</v>
      </c>
      <c r="P40" s="22">
        <f t="shared" si="4"/>
        <v>0</v>
      </c>
      <c r="Q40" s="23"/>
      <c r="R40" s="23"/>
      <c r="S40" s="23">
        <v>2560</v>
      </c>
      <c r="T40" s="22">
        <f t="shared" si="5"/>
        <v>5999</v>
      </c>
      <c r="U40" s="23"/>
      <c r="V40" s="23">
        <v>382</v>
      </c>
      <c r="W40" s="23">
        <v>231</v>
      </c>
      <c r="X40" s="23">
        <v>614</v>
      </c>
      <c r="Y40" s="23">
        <v>4772</v>
      </c>
      <c r="Z40" s="23"/>
      <c r="AA40" s="22">
        <f t="shared" si="6"/>
        <v>267420</v>
      </c>
      <c r="AB40" s="23"/>
      <c r="AC40" s="23">
        <v>262829</v>
      </c>
      <c r="AD40" s="23"/>
      <c r="AE40" s="23"/>
      <c r="AF40" s="23"/>
      <c r="AG40" s="23">
        <v>1015</v>
      </c>
      <c r="AH40" s="23"/>
      <c r="AI40" s="23"/>
      <c r="AJ40" s="23"/>
      <c r="AK40" s="23">
        <v>3576</v>
      </c>
      <c r="AL40" s="22">
        <f t="shared" si="7"/>
        <v>0</v>
      </c>
      <c r="AM40" s="22">
        <f t="shared" si="8"/>
        <v>0</v>
      </c>
      <c r="AN40" s="23"/>
      <c r="AO40" s="22"/>
      <c r="AP40" s="23"/>
      <c r="AQ40" s="23"/>
      <c r="AR40" s="23"/>
      <c r="AS40" s="22"/>
      <c r="AT40" s="23"/>
      <c r="AU40" s="23"/>
      <c r="AV40" s="22">
        <f t="shared" si="11"/>
        <v>30380</v>
      </c>
      <c r="AW40" s="22">
        <f t="shared" si="12"/>
        <v>30380</v>
      </c>
      <c r="AX40" s="22">
        <f t="shared" si="13"/>
        <v>0</v>
      </c>
      <c r="AY40" s="23">
        <v>0</v>
      </c>
      <c r="AZ40" s="22">
        <f t="shared" si="14"/>
        <v>30380</v>
      </c>
      <c r="BA40" s="23">
        <v>30380</v>
      </c>
      <c r="BB40" s="23"/>
      <c r="BC40" s="22">
        <f t="shared" si="15"/>
        <v>0</v>
      </c>
      <c r="BD40" s="22">
        <f t="shared" si="15"/>
        <v>0</v>
      </c>
      <c r="BE40" s="23"/>
    </row>
    <row r="41" spans="1:116">
      <c r="A41" s="20" t="s">
        <v>1</v>
      </c>
      <c r="B41" s="20" t="s">
        <v>1</v>
      </c>
      <c r="C41" s="20" t="s">
        <v>55</v>
      </c>
      <c r="D41" s="21" t="s">
        <v>56</v>
      </c>
      <c r="E41" s="22">
        <f t="shared" si="1"/>
        <v>1792250</v>
      </c>
      <c r="F41" s="22">
        <f t="shared" si="16"/>
        <v>1791820</v>
      </c>
      <c r="G41" s="22">
        <f t="shared" si="17"/>
        <v>1791820</v>
      </c>
      <c r="H41" s="23">
        <v>1401810</v>
      </c>
      <c r="I41" s="23">
        <v>328492</v>
      </c>
      <c r="J41" s="22">
        <f t="shared" si="3"/>
        <v>8410</v>
      </c>
      <c r="K41" s="23">
        <v>870</v>
      </c>
      <c r="L41" s="23"/>
      <c r="M41" s="23"/>
      <c r="N41" s="23"/>
      <c r="O41" s="23">
        <v>7540</v>
      </c>
      <c r="P41" s="22">
        <f t="shared" si="4"/>
        <v>0</v>
      </c>
      <c r="Q41" s="23"/>
      <c r="R41" s="23"/>
      <c r="S41" s="23">
        <v>2328</v>
      </c>
      <c r="T41" s="22">
        <f t="shared" si="5"/>
        <v>8366</v>
      </c>
      <c r="U41" s="23"/>
      <c r="V41" s="23">
        <v>6043</v>
      </c>
      <c r="W41" s="23">
        <v>134</v>
      </c>
      <c r="X41" s="23">
        <v>1553</v>
      </c>
      <c r="Y41" s="23">
        <v>636</v>
      </c>
      <c r="Z41" s="23"/>
      <c r="AA41" s="22">
        <f t="shared" si="6"/>
        <v>42414</v>
      </c>
      <c r="AB41" s="23"/>
      <c r="AC41" s="23">
        <v>35372</v>
      </c>
      <c r="AD41" s="23"/>
      <c r="AE41" s="23"/>
      <c r="AF41" s="23"/>
      <c r="AG41" s="23">
        <v>1559</v>
      </c>
      <c r="AH41" s="23"/>
      <c r="AI41" s="23"/>
      <c r="AJ41" s="23"/>
      <c r="AK41" s="23">
        <v>5483</v>
      </c>
      <c r="AL41" s="22">
        <f t="shared" si="7"/>
        <v>0</v>
      </c>
      <c r="AM41" s="22">
        <f t="shared" si="8"/>
        <v>0</v>
      </c>
      <c r="AN41" s="23"/>
      <c r="AO41" s="22"/>
      <c r="AP41" s="23"/>
      <c r="AQ41" s="23"/>
      <c r="AR41" s="23"/>
      <c r="AS41" s="22"/>
      <c r="AT41" s="23"/>
      <c r="AU41" s="23"/>
      <c r="AV41" s="22">
        <f t="shared" si="11"/>
        <v>430</v>
      </c>
      <c r="AW41" s="22">
        <f t="shared" si="12"/>
        <v>430</v>
      </c>
      <c r="AX41" s="22">
        <f t="shared" si="13"/>
        <v>430</v>
      </c>
      <c r="AY41" s="23">
        <v>430</v>
      </c>
      <c r="AZ41" s="22">
        <f t="shared" si="14"/>
        <v>0</v>
      </c>
      <c r="BA41" s="23"/>
      <c r="BB41" s="23"/>
      <c r="BC41" s="22">
        <f t="shared" si="15"/>
        <v>0</v>
      </c>
      <c r="BD41" s="22">
        <f t="shared" si="15"/>
        <v>0</v>
      </c>
      <c r="BE41" s="23"/>
    </row>
    <row r="42" spans="1:116">
      <c r="A42" s="20" t="s">
        <v>1</v>
      </c>
      <c r="B42" s="20" t="s">
        <v>1</v>
      </c>
      <c r="C42" s="20" t="s">
        <v>57</v>
      </c>
      <c r="D42" s="21" t="s">
        <v>58</v>
      </c>
      <c r="E42" s="22">
        <f t="shared" si="1"/>
        <v>1266561</v>
      </c>
      <c r="F42" s="22">
        <f t="shared" si="16"/>
        <v>1154566</v>
      </c>
      <c r="G42" s="22">
        <f t="shared" si="17"/>
        <v>1154566</v>
      </c>
      <c r="H42" s="23">
        <v>801900</v>
      </c>
      <c r="I42" s="23">
        <v>175547</v>
      </c>
      <c r="J42" s="22">
        <f t="shared" si="3"/>
        <v>15523</v>
      </c>
      <c r="K42" s="23">
        <v>1748</v>
      </c>
      <c r="L42" s="23"/>
      <c r="M42" s="23"/>
      <c r="N42" s="23"/>
      <c r="O42" s="23">
        <f>7320+6455</f>
        <v>13775</v>
      </c>
      <c r="P42" s="22">
        <f t="shared" si="4"/>
        <v>0</v>
      </c>
      <c r="Q42" s="23"/>
      <c r="R42" s="23"/>
      <c r="S42" s="23">
        <v>3273</v>
      </c>
      <c r="T42" s="22">
        <f t="shared" si="5"/>
        <v>7434</v>
      </c>
      <c r="U42" s="23"/>
      <c r="V42" s="23">
        <v>1074</v>
      </c>
      <c r="W42" s="23">
        <v>74</v>
      </c>
      <c r="X42" s="23">
        <v>1514</v>
      </c>
      <c r="Y42" s="23">
        <v>4772</v>
      </c>
      <c r="Z42" s="23"/>
      <c r="AA42" s="22">
        <f t="shared" si="6"/>
        <v>150889</v>
      </c>
      <c r="AB42" s="23"/>
      <c r="AC42" s="23">
        <f>59759+62660</f>
        <v>122419</v>
      </c>
      <c r="AD42" s="23"/>
      <c r="AE42" s="23"/>
      <c r="AF42" s="23"/>
      <c r="AG42" s="23">
        <v>1884</v>
      </c>
      <c r="AH42" s="23"/>
      <c r="AI42" s="23"/>
      <c r="AJ42" s="23"/>
      <c r="AK42" s="23">
        <f>4981+22600-995</f>
        <v>26586</v>
      </c>
      <c r="AL42" s="22">
        <f t="shared" si="7"/>
        <v>0</v>
      </c>
      <c r="AM42" s="22">
        <f t="shared" si="8"/>
        <v>0</v>
      </c>
      <c r="AN42" s="23"/>
      <c r="AO42" s="22"/>
      <c r="AP42" s="23"/>
      <c r="AQ42" s="23"/>
      <c r="AR42" s="23"/>
      <c r="AS42" s="22"/>
      <c r="AT42" s="23"/>
      <c r="AU42" s="23"/>
      <c r="AV42" s="22">
        <f t="shared" si="11"/>
        <v>111995</v>
      </c>
      <c r="AW42" s="22">
        <f t="shared" si="12"/>
        <v>111995</v>
      </c>
      <c r="AX42" s="22">
        <f t="shared" si="13"/>
        <v>111995</v>
      </c>
      <c r="AY42" s="23">
        <f>84595+50000-22600</f>
        <v>111995</v>
      </c>
      <c r="AZ42" s="22">
        <f t="shared" si="14"/>
        <v>0</v>
      </c>
      <c r="BA42" s="23"/>
      <c r="BB42" s="23"/>
      <c r="BC42" s="22">
        <f t="shared" si="15"/>
        <v>0</v>
      </c>
      <c r="BD42" s="22">
        <f t="shared" si="15"/>
        <v>0</v>
      </c>
      <c r="BE42" s="23"/>
    </row>
    <row r="43" spans="1:116" s="16" customFormat="1">
      <c r="A43" s="12" t="s">
        <v>59</v>
      </c>
      <c r="B43" s="12" t="s">
        <v>1</v>
      </c>
      <c r="C43" s="12" t="s">
        <v>1</v>
      </c>
      <c r="D43" s="13" t="s">
        <v>60</v>
      </c>
      <c r="E43" s="14">
        <f t="shared" si="1"/>
        <v>3762266</v>
      </c>
      <c r="F43" s="14">
        <f t="shared" si="16"/>
        <v>3442026</v>
      </c>
      <c r="G43" s="14">
        <f t="shared" si="17"/>
        <v>3442026</v>
      </c>
      <c r="H43" s="14">
        <f t="shared" ref="H43:BE43" si="34">H44+H49+H52</f>
        <v>2616979</v>
      </c>
      <c r="I43" s="14">
        <f t="shared" si="34"/>
        <v>639586</v>
      </c>
      <c r="J43" s="14">
        <f t="shared" si="3"/>
        <v>42220</v>
      </c>
      <c r="K43" s="14">
        <f t="shared" si="34"/>
        <v>0</v>
      </c>
      <c r="L43" s="14">
        <f t="shared" si="34"/>
        <v>0</v>
      </c>
      <c r="M43" s="14">
        <f t="shared" si="34"/>
        <v>0</v>
      </c>
      <c r="N43" s="14">
        <f t="shared" si="34"/>
        <v>15452</v>
      </c>
      <c r="O43" s="14">
        <f t="shared" si="34"/>
        <v>26768</v>
      </c>
      <c r="P43" s="14">
        <f t="shared" si="4"/>
        <v>0</v>
      </c>
      <c r="Q43" s="14">
        <f t="shared" si="34"/>
        <v>0</v>
      </c>
      <c r="R43" s="14">
        <f t="shared" si="34"/>
        <v>0</v>
      </c>
      <c r="S43" s="14">
        <f t="shared" si="34"/>
        <v>11516</v>
      </c>
      <c r="T43" s="14">
        <f t="shared" si="5"/>
        <v>33473</v>
      </c>
      <c r="U43" s="14">
        <f t="shared" si="34"/>
        <v>0</v>
      </c>
      <c r="V43" s="14">
        <f t="shared" si="34"/>
        <v>11405</v>
      </c>
      <c r="W43" s="14">
        <f t="shared" si="34"/>
        <v>908</v>
      </c>
      <c r="X43" s="14">
        <f t="shared" si="34"/>
        <v>4205</v>
      </c>
      <c r="Y43" s="14">
        <f t="shared" si="34"/>
        <v>1508</v>
      </c>
      <c r="Z43" s="14">
        <f t="shared" si="34"/>
        <v>15447</v>
      </c>
      <c r="AA43" s="14">
        <f t="shared" si="6"/>
        <v>98252</v>
      </c>
      <c r="AB43" s="14">
        <f t="shared" si="34"/>
        <v>3252</v>
      </c>
      <c r="AC43" s="14">
        <f t="shared" si="34"/>
        <v>0</v>
      </c>
      <c r="AD43" s="14">
        <f t="shared" si="34"/>
        <v>5488</v>
      </c>
      <c r="AE43" s="14">
        <f t="shared" si="34"/>
        <v>0</v>
      </c>
      <c r="AF43" s="14">
        <f t="shared" si="34"/>
        <v>128</v>
      </c>
      <c r="AG43" s="14">
        <f t="shared" si="34"/>
        <v>0</v>
      </c>
      <c r="AH43" s="14">
        <f t="shared" si="34"/>
        <v>0</v>
      </c>
      <c r="AI43" s="14">
        <f t="shared" si="34"/>
        <v>0</v>
      </c>
      <c r="AJ43" s="14">
        <f t="shared" si="34"/>
        <v>0</v>
      </c>
      <c r="AK43" s="14">
        <f t="shared" si="34"/>
        <v>89384</v>
      </c>
      <c r="AL43" s="14">
        <f t="shared" si="7"/>
        <v>0</v>
      </c>
      <c r="AM43" s="14">
        <f t="shared" si="8"/>
        <v>0</v>
      </c>
      <c r="AN43" s="14">
        <f t="shared" si="34"/>
        <v>0</v>
      </c>
      <c r="AO43" s="14">
        <f t="shared" si="9"/>
        <v>0</v>
      </c>
      <c r="AP43" s="14">
        <f t="shared" si="34"/>
        <v>0</v>
      </c>
      <c r="AQ43" s="14">
        <f t="shared" si="34"/>
        <v>0</v>
      </c>
      <c r="AR43" s="14">
        <f t="shared" si="34"/>
        <v>0</v>
      </c>
      <c r="AS43" s="14">
        <f t="shared" si="10"/>
        <v>0</v>
      </c>
      <c r="AT43" s="14">
        <f t="shared" si="34"/>
        <v>0</v>
      </c>
      <c r="AU43" s="14">
        <f t="shared" si="34"/>
        <v>0</v>
      </c>
      <c r="AV43" s="14">
        <f t="shared" si="11"/>
        <v>320240</v>
      </c>
      <c r="AW43" s="14">
        <f t="shared" si="12"/>
        <v>320240</v>
      </c>
      <c r="AX43" s="14">
        <f t="shared" si="13"/>
        <v>2990</v>
      </c>
      <c r="AY43" s="14">
        <f t="shared" si="34"/>
        <v>2990</v>
      </c>
      <c r="AZ43" s="14">
        <f t="shared" si="14"/>
        <v>317250</v>
      </c>
      <c r="BA43" s="14">
        <f t="shared" si="34"/>
        <v>317250</v>
      </c>
      <c r="BB43" s="14">
        <f t="shared" si="34"/>
        <v>0</v>
      </c>
      <c r="BC43" s="14">
        <f t="shared" si="15"/>
        <v>0</v>
      </c>
      <c r="BD43" s="14">
        <f t="shared" si="15"/>
        <v>0</v>
      </c>
      <c r="BE43" s="14">
        <f t="shared" si="34"/>
        <v>0</v>
      </c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</row>
    <row r="44" spans="1:116" s="19" customFormat="1">
      <c r="A44" s="6" t="s">
        <v>61</v>
      </c>
      <c r="B44" s="6" t="s">
        <v>34</v>
      </c>
      <c r="C44" s="6" t="s">
        <v>1</v>
      </c>
      <c r="D44" s="7" t="s">
        <v>62</v>
      </c>
      <c r="E44" s="17">
        <f t="shared" si="1"/>
        <v>3620016</v>
      </c>
      <c r="F44" s="17">
        <f t="shared" si="16"/>
        <v>3299776</v>
      </c>
      <c r="G44" s="17">
        <f t="shared" si="17"/>
        <v>3299776</v>
      </c>
      <c r="H44" s="18">
        <f t="shared" ref="H44:BE44" si="35">H45+H46+H47+H48</f>
        <v>2569792</v>
      </c>
      <c r="I44" s="18">
        <f t="shared" si="35"/>
        <v>628950</v>
      </c>
      <c r="J44" s="17">
        <f t="shared" si="3"/>
        <v>42220</v>
      </c>
      <c r="K44" s="18">
        <f t="shared" si="35"/>
        <v>0</v>
      </c>
      <c r="L44" s="18">
        <f t="shared" si="35"/>
        <v>0</v>
      </c>
      <c r="M44" s="18">
        <f t="shared" si="35"/>
        <v>0</v>
      </c>
      <c r="N44" s="18">
        <f t="shared" si="35"/>
        <v>15452</v>
      </c>
      <c r="O44" s="18">
        <f t="shared" si="35"/>
        <v>26768</v>
      </c>
      <c r="P44" s="17">
        <f t="shared" si="4"/>
        <v>0</v>
      </c>
      <c r="Q44" s="18">
        <f t="shared" si="35"/>
        <v>0</v>
      </c>
      <c r="R44" s="18">
        <f t="shared" si="35"/>
        <v>0</v>
      </c>
      <c r="S44" s="18">
        <f t="shared" si="35"/>
        <v>10864</v>
      </c>
      <c r="T44" s="17">
        <f t="shared" si="5"/>
        <v>33363</v>
      </c>
      <c r="U44" s="18">
        <f t="shared" si="35"/>
        <v>0</v>
      </c>
      <c r="V44" s="18">
        <f t="shared" si="35"/>
        <v>11350</v>
      </c>
      <c r="W44" s="18">
        <f t="shared" si="35"/>
        <v>899</v>
      </c>
      <c r="X44" s="18">
        <f t="shared" si="35"/>
        <v>4179</v>
      </c>
      <c r="Y44" s="18">
        <f t="shared" si="35"/>
        <v>1488</v>
      </c>
      <c r="Z44" s="18">
        <f t="shared" si="35"/>
        <v>15447</v>
      </c>
      <c r="AA44" s="17">
        <f t="shared" si="6"/>
        <v>14587</v>
      </c>
      <c r="AB44" s="18">
        <f t="shared" si="35"/>
        <v>3252</v>
      </c>
      <c r="AC44" s="18">
        <f t="shared" si="35"/>
        <v>0</v>
      </c>
      <c r="AD44" s="18">
        <f t="shared" si="35"/>
        <v>5488</v>
      </c>
      <c r="AE44" s="18">
        <f t="shared" si="35"/>
        <v>0</v>
      </c>
      <c r="AF44" s="18">
        <f t="shared" si="35"/>
        <v>128</v>
      </c>
      <c r="AG44" s="18">
        <f t="shared" si="35"/>
        <v>0</v>
      </c>
      <c r="AH44" s="18">
        <f t="shared" si="35"/>
        <v>0</v>
      </c>
      <c r="AI44" s="18">
        <f t="shared" si="35"/>
        <v>0</v>
      </c>
      <c r="AJ44" s="18">
        <f t="shared" si="35"/>
        <v>0</v>
      </c>
      <c r="AK44" s="18">
        <f t="shared" si="35"/>
        <v>5719</v>
      </c>
      <c r="AL44" s="17">
        <f t="shared" si="7"/>
        <v>0</v>
      </c>
      <c r="AM44" s="17">
        <f t="shared" si="8"/>
        <v>0</v>
      </c>
      <c r="AN44" s="18">
        <f t="shared" si="35"/>
        <v>0</v>
      </c>
      <c r="AO44" s="17">
        <f t="shared" si="9"/>
        <v>0</v>
      </c>
      <c r="AP44" s="18">
        <f t="shared" si="35"/>
        <v>0</v>
      </c>
      <c r="AQ44" s="18">
        <f t="shared" si="35"/>
        <v>0</v>
      </c>
      <c r="AR44" s="18">
        <f t="shared" si="35"/>
        <v>0</v>
      </c>
      <c r="AS44" s="17">
        <f t="shared" si="10"/>
        <v>0</v>
      </c>
      <c r="AT44" s="18">
        <f t="shared" si="35"/>
        <v>0</v>
      </c>
      <c r="AU44" s="18">
        <f t="shared" si="35"/>
        <v>0</v>
      </c>
      <c r="AV44" s="17">
        <f t="shared" si="11"/>
        <v>320240</v>
      </c>
      <c r="AW44" s="17">
        <f t="shared" si="12"/>
        <v>320240</v>
      </c>
      <c r="AX44" s="17">
        <f t="shared" si="13"/>
        <v>2990</v>
      </c>
      <c r="AY44" s="18">
        <f t="shared" si="35"/>
        <v>2990</v>
      </c>
      <c r="AZ44" s="17">
        <f t="shared" si="14"/>
        <v>317250</v>
      </c>
      <c r="BA44" s="18">
        <f t="shared" si="35"/>
        <v>317250</v>
      </c>
      <c r="BB44" s="18">
        <f t="shared" si="35"/>
        <v>0</v>
      </c>
      <c r="BC44" s="17">
        <f t="shared" si="15"/>
        <v>0</v>
      </c>
      <c r="BD44" s="17">
        <f t="shared" si="15"/>
        <v>0</v>
      </c>
      <c r="BE44" s="18">
        <f t="shared" si="35"/>
        <v>0</v>
      </c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</row>
    <row r="45" spans="1:116">
      <c r="A45" s="20" t="s">
        <v>1</v>
      </c>
      <c r="B45" s="20" t="s">
        <v>1</v>
      </c>
      <c r="C45" s="20" t="s">
        <v>63</v>
      </c>
      <c r="D45" s="21" t="s">
        <v>64</v>
      </c>
      <c r="E45" s="22">
        <f t="shared" si="1"/>
        <v>829314</v>
      </c>
      <c r="F45" s="22">
        <f t="shared" si="16"/>
        <v>795074</v>
      </c>
      <c r="G45" s="22">
        <f t="shared" si="17"/>
        <v>795074</v>
      </c>
      <c r="H45" s="23">
        <v>618812</v>
      </c>
      <c r="I45" s="23">
        <v>164399</v>
      </c>
      <c r="J45" s="22">
        <f t="shared" si="3"/>
        <v>1301</v>
      </c>
      <c r="K45" s="23"/>
      <c r="L45" s="23"/>
      <c r="M45" s="23"/>
      <c r="N45" s="23"/>
      <c r="O45" s="23">
        <v>1301</v>
      </c>
      <c r="P45" s="22">
        <f t="shared" si="4"/>
        <v>0</v>
      </c>
      <c r="Q45" s="23"/>
      <c r="R45" s="23"/>
      <c r="S45" s="23">
        <v>1852</v>
      </c>
      <c r="T45" s="22">
        <f t="shared" si="5"/>
        <v>3222</v>
      </c>
      <c r="U45" s="23"/>
      <c r="V45" s="23">
        <v>1311</v>
      </c>
      <c r="W45" s="23">
        <v>50</v>
      </c>
      <c r="X45" s="23">
        <v>504</v>
      </c>
      <c r="Y45" s="23">
        <v>56</v>
      </c>
      <c r="Z45" s="23">
        <v>1301</v>
      </c>
      <c r="AA45" s="22">
        <f t="shared" si="6"/>
        <v>5488</v>
      </c>
      <c r="AB45" s="23"/>
      <c r="AC45" s="23"/>
      <c r="AD45" s="23">
        <v>5488</v>
      </c>
      <c r="AE45" s="23"/>
      <c r="AF45" s="23"/>
      <c r="AG45" s="23"/>
      <c r="AH45" s="23"/>
      <c r="AI45" s="23"/>
      <c r="AJ45" s="23"/>
      <c r="AK45" s="23"/>
      <c r="AL45" s="22">
        <f t="shared" si="7"/>
        <v>0</v>
      </c>
      <c r="AM45" s="22">
        <f t="shared" si="8"/>
        <v>0</v>
      </c>
      <c r="AN45" s="23"/>
      <c r="AO45" s="22"/>
      <c r="AP45" s="23"/>
      <c r="AQ45" s="23"/>
      <c r="AR45" s="23"/>
      <c r="AS45" s="22"/>
      <c r="AT45" s="23"/>
      <c r="AU45" s="23"/>
      <c r="AV45" s="22">
        <f t="shared" si="11"/>
        <v>34240</v>
      </c>
      <c r="AW45" s="22">
        <f t="shared" si="12"/>
        <v>34240</v>
      </c>
      <c r="AX45" s="22">
        <f t="shared" si="13"/>
        <v>2990</v>
      </c>
      <c r="AY45" s="23">
        <v>2990</v>
      </c>
      <c r="AZ45" s="22">
        <f t="shared" si="14"/>
        <v>31250</v>
      </c>
      <c r="BA45" s="23">
        <v>31250</v>
      </c>
      <c r="BB45" s="23"/>
      <c r="BC45" s="22">
        <f t="shared" si="15"/>
        <v>0</v>
      </c>
      <c r="BD45" s="22">
        <f t="shared" si="15"/>
        <v>0</v>
      </c>
      <c r="BE45" s="23"/>
    </row>
    <row r="46" spans="1:116">
      <c r="A46" s="20" t="s">
        <v>1</v>
      </c>
      <c r="B46" s="20" t="s">
        <v>1</v>
      </c>
      <c r="C46" s="20" t="s">
        <v>65</v>
      </c>
      <c r="D46" s="21" t="s">
        <v>66</v>
      </c>
      <c r="E46" s="22">
        <f t="shared" si="1"/>
        <v>527561</v>
      </c>
      <c r="F46" s="22">
        <f t="shared" si="16"/>
        <v>494561</v>
      </c>
      <c r="G46" s="22">
        <f t="shared" si="17"/>
        <v>494561</v>
      </c>
      <c r="H46" s="23">
        <v>390259</v>
      </c>
      <c r="I46" s="23">
        <v>98948</v>
      </c>
      <c r="J46" s="22">
        <f t="shared" si="3"/>
        <v>2840</v>
      </c>
      <c r="K46" s="23"/>
      <c r="L46" s="23"/>
      <c r="M46" s="23"/>
      <c r="N46" s="23"/>
      <c r="O46" s="23">
        <v>2840</v>
      </c>
      <c r="P46" s="22">
        <f t="shared" si="4"/>
        <v>0</v>
      </c>
      <c r="Q46" s="23"/>
      <c r="R46" s="23"/>
      <c r="S46" s="23">
        <v>1264</v>
      </c>
      <c r="T46" s="22">
        <f t="shared" si="5"/>
        <v>481</v>
      </c>
      <c r="U46" s="23"/>
      <c r="V46" s="23">
        <v>308</v>
      </c>
      <c r="W46" s="23">
        <v>21</v>
      </c>
      <c r="X46" s="23">
        <v>76</v>
      </c>
      <c r="Y46" s="23">
        <v>76</v>
      </c>
      <c r="Z46" s="23"/>
      <c r="AA46" s="22">
        <f t="shared" si="6"/>
        <v>769</v>
      </c>
      <c r="AB46" s="23"/>
      <c r="AC46" s="23"/>
      <c r="AD46" s="23"/>
      <c r="AE46" s="23"/>
      <c r="AF46" s="23"/>
      <c r="AG46" s="23"/>
      <c r="AH46" s="23"/>
      <c r="AI46" s="23"/>
      <c r="AJ46" s="23"/>
      <c r="AK46" s="23">
        <v>769</v>
      </c>
      <c r="AL46" s="22">
        <f t="shared" si="7"/>
        <v>0</v>
      </c>
      <c r="AM46" s="22">
        <f t="shared" si="8"/>
        <v>0</v>
      </c>
      <c r="AN46" s="23"/>
      <c r="AO46" s="22"/>
      <c r="AP46" s="23"/>
      <c r="AQ46" s="23"/>
      <c r="AR46" s="23"/>
      <c r="AS46" s="22"/>
      <c r="AT46" s="23"/>
      <c r="AU46" s="23"/>
      <c r="AV46" s="22">
        <f t="shared" si="11"/>
        <v>33000</v>
      </c>
      <c r="AW46" s="22">
        <f t="shared" si="12"/>
        <v>33000</v>
      </c>
      <c r="AX46" s="22">
        <f t="shared" si="13"/>
        <v>0</v>
      </c>
      <c r="AY46" s="23"/>
      <c r="AZ46" s="22">
        <f t="shared" si="14"/>
        <v>33000</v>
      </c>
      <c r="BA46" s="23">
        <v>33000</v>
      </c>
      <c r="BB46" s="23"/>
      <c r="BC46" s="22">
        <f t="shared" si="15"/>
        <v>0</v>
      </c>
      <c r="BD46" s="22">
        <f t="shared" si="15"/>
        <v>0</v>
      </c>
      <c r="BE46" s="23"/>
    </row>
    <row r="47" spans="1:116">
      <c r="A47" s="20" t="s">
        <v>1</v>
      </c>
      <c r="B47" s="20" t="s">
        <v>1</v>
      </c>
      <c r="C47" s="20" t="s">
        <v>67</v>
      </c>
      <c r="D47" s="21" t="s">
        <v>68</v>
      </c>
      <c r="E47" s="22">
        <f t="shared" si="1"/>
        <v>1944551</v>
      </c>
      <c r="F47" s="22">
        <f t="shared" si="16"/>
        <v>1691551</v>
      </c>
      <c r="G47" s="22">
        <f t="shared" si="17"/>
        <v>1691551</v>
      </c>
      <c r="H47" s="23">
        <v>1303510</v>
      </c>
      <c r="I47" s="23">
        <v>305466</v>
      </c>
      <c r="J47" s="22">
        <f t="shared" si="3"/>
        <v>36837</v>
      </c>
      <c r="K47" s="23"/>
      <c r="L47" s="23"/>
      <c r="M47" s="23"/>
      <c r="N47" s="23">
        <v>15452</v>
      </c>
      <c r="O47" s="23">
        <f>10645+10740</f>
        <v>21385</v>
      </c>
      <c r="P47" s="22">
        <f t="shared" si="4"/>
        <v>0</v>
      </c>
      <c r="Q47" s="23"/>
      <c r="R47" s="23"/>
      <c r="S47" s="23">
        <v>7748</v>
      </c>
      <c r="T47" s="22">
        <f t="shared" si="5"/>
        <v>29660</v>
      </c>
      <c r="U47" s="23"/>
      <c r="V47" s="23">
        <v>9731</v>
      </c>
      <c r="W47" s="23">
        <v>828</v>
      </c>
      <c r="X47" s="23">
        <v>3599</v>
      </c>
      <c r="Y47" s="23">
        <v>1356</v>
      </c>
      <c r="Z47" s="23">
        <v>14146</v>
      </c>
      <c r="AA47" s="22">
        <f t="shared" si="6"/>
        <v>8330</v>
      </c>
      <c r="AB47" s="23">
        <v>3252</v>
      </c>
      <c r="AC47" s="23">
        <v>0</v>
      </c>
      <c r="AD47" s="23"/>
      <c r="AE47" s="23"/>
      <c r="AF47" s="23">
        <v>128</v>
      </c>
      <c r="AG47" s="23"/>
      <c r="AH47" s="23"/>
      <c r="AI47" s="23"/>
      <c r="AJ47" s="23"/>
      <c r="AK47" s="23">
        <v>4950</v>
      </c>
      <c r="AL47" s="22">
        <f t="shared" si="7"/>
        <v>0</v>
      </c>
      <c r="AM47" s="22">
        <f t="shared" si="8"/>
        <v>0</v>
      </c>
      <c r="AN47" s="23"/>
      <c r="AO47" s="22"/>
      <c r="AP47" s="23"/>
      <c r="AQ47" s="23"/>
      <c r="AR47" s="23"/>
      <c r="AS47" s="22"/>
      <c r="AT47" s="23"/>
      <c r="AU47" s="23"/>
      <c r="AV47" s="22">
        <f t="shared" si="11"/>
        <v>253000</v>
      </c>
      <c r="AW47" s="22">
        <f t="shared" si="12"/>
        <v>253000</v>
      </c>
      <c r="AX47" s="22">
        <f t="shared" si="13"/>
        <v>0</v>
      </c>
      <c r="AY47" s="23">
        <v>0</v>
      </c>
      <c r="AZ47" s="22">
        <f t="shared" si="14"/>
        <v>253000</v>
      </c>
      <c r="BA47" s="23">
        <v>253000</v>
      </c>
      <c r="BB47" s="23"/>
      <c r="BC47" s="22">
        <f t="shared" si="15"/>
        <v>0</v>
      </c>
      <c r="BD47" s="22">
        <f t="shared" si="15"/>
        <v>0</v>
      </c>
      <c r="BE47" s="23"/>
    </row>
    <row r="48" spans="1:116">
      <c r="A48" s="20" t="s">
        <v>1</v>
      </c>
      <c r="B48" s="20" t="s">
        <v>1</v>
      </c>
      <c r="C48" s="20" t="s">
        <v>69</v>
      </c>
      <c r="D48" s="21" t="s">
        <v>70</v>
      </c>
      <c r="E48" s="22">
        <f t="shared" si="1"/>
        <v>318590</v>
      </c>
      <c r="F48" s="22">
        <f t="shared" si="16"/>
        <v>318590</v>
      </c>
      <c r="G48" s="22">
        <f t="shared" si="17"/>
        <v>318590</v>
      </c>
      <c r="H48" s="23">
        <v>257211</v>
      </c>
      <c r="I48" s="23">
        <v>60137</v>
      </c>
      <c r="J48" s="22">
        <f t="shared" si="3"/>
        <v>1242</v>
      </c>
      <c r="K48" s="23"/>
      <c r="L48" s="23"/>
      <c r="M48" s="23"/>
      <c r="N48" s="23"/>
      <c r="O48" s="23">
        <v>1242</v>
      </c>
      <c r="P48" s="22">
        <f t="shared" si="4"/>
        <v>0</v>
      </c>
      <c r="Q48" s="23"/>
      <c r="R48" s="23"/>
      <c r="S48" s="23"/>
      <c r="T48" s="22">
        <f t="shared" si="5"/>
        <v>0</v>
      </c>
      <c r="U48" s="23"/>
      <c r="V48" s="23"/>
      <c r="W48" s="23"/>
      <c r="X48" s="23"/>
      <c r="Y48" s="23"/>
      <c r="Z48" s="23"/>
      <c r="AA48" s="22">
        <f t="shared" si="6"/>
        <v>0</v>
      </c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2">
        <f t="shared" si="7"/>
        <v>0</v>
      </c>
      <c r="AM48" s="22">
        <f t="shared" si="8"/>
        <v>0</v>
      </c>
      <c r="AN48" s="23"/>
      <c r="AO48" s="22"/>
      <c r="AP48" s="23"/>
      <c r="AQ48" s="23"/>
      <c r="AR48" s="23"/>
      <c r="AS48" s="22"/>
      <c r="AT48" s="23"/>
      <c r="AU48" s="23"/>
      <c r="AV48" s="22">
        <f t="shared" si="11"/>
        <v>0</v>
      </c>
      <c r="AW48" s="22">
        <f t="shared" si="12"/>
        <v>0</v>
      </c>
      <c r="AX48" s="22">
        <f t="shared" si="13"/>
        <v>0</v>
      </c>
      <c r="AY48" s="23"/>
      <c r="AZ48" s="22">
        <f t="shared" si="14"/>
        <v>0</v>
      </c>
      <c r="BA48" s="23"/>
      <c r="BB48" s="23"/>
      <c r="BC48" s="22">
        <f t="shared" si="15"/>
        <v>0</v>
      </c>
      <c r="BD48" s="22">
        <f t="shared" si="15"/>
        <v>0</v>
      </c>
      <c r="BE48" s="23"/>
    </row>
    <row r="49" spans="1:116" s="19" customFormat="1">
      <c r="A49" s="6" t="s">
        <v>61</v>
      </c>
      <c r="B49" s="6" t="s">
        <v>4</v>
      </c>
      <c r="C49" s="6" t="s">
        <v>1</v>
      </c>
      <c r="D49" s="7" t="s">
        <v>71</v>
      </c>
      <c r="E49" s="17">
        <f t="shared" si="1"/>
        <v>83665</v>
      </c>
      <c r="F49" s="17">
        <f t="shared" si="16"/>
        <v>83665</v>
      </c>
      <c r="G49" s="17">
        <f t="shared" si="17"/>
        <v>83665</v>
      </c>
      <c r="H49" s="18">
        <f t="shared" ref="H49:BE49" si="36">H50+H51</f>
        <v>0</v>
      </c>
      <c r="I49" s="18">
        <f t="shared" si="36"/>
        <v>0</v>
      </c>
      <c r="J49" s="17">
        <f t="shared" si="3"/>
        <v>0</v>
      </c>
      <c r="K49" s="18">
        <f t="shared" si="36"/>
        <v>0</v>
      </c>
      <c r="L49" s="18">
        <f t="shared" si="36"/>
        <v>0</v>
      </c>
      <c r="M49" s="18">
        <f t="shared" si="36"/>
        <v>0</v>
      </c>
      <c r="N49" s="18">
        <f t="shared" si="36"/>
        <v>0</v>
      </c>
      <c r="O49" s="18">
        <f t="shared" si="36"/>
        <v>0</v>
      </c>
      <c r="P49" s="17">
        <f t="shared" si="4"/>
        <v>0</v>
      </c>
      <c r="Q49" s="18">
        <f t="shared" si="36"/>
        <v>0</v>
      </c>
      <c r="R49" s="18">
        <f t="shared" si="36"/>
        <v>0</v>
      </c>
      <c r="S49" s="18">
        <f t="shared" si="36"/>
        <v>0</v>
      </c>
      <c r="T49" s="17">
        <f t="shared" si="5"/>
        <v>0</v>
      </c>
      <c r="U49" s="18">
        <f t="shared" si="36"/>
        <v>0</v>
      </c>
      <c r="V49" s="18">
        <f t="shared" si="36"/>
        <v>0</v>
      </c>
      <c r="W49" s="18">
        <f t="shared" si="36"/>
        <v>0</v>
      </c>
      <c r="X49" s="18">
        <f t="shared" si="36"/>
        <v>0</v>
      </c>
      <c r="Y49" s="18">
        <f t="shared" si="36"/>
        <v>0</v>
      </c>
      <c r="Z49" s="18">
        <f t="shared" si="36"/>
        <v>0</v>
      </c>
      <c r="AA49" s="17">
        <f t="shared" si="6"/>
        <v>83665</v>
      </c>
      <c r="AB49" s="18">
        <f t="shared" si="36"/>
        <v>0</v>
      </c>
      <c r="AC49" s="18">
        <f t="shared" si="36"/>
        <v>0</v>
      </c>
      <c r="AD49" s="18">
        <f t="shared" si="36"/>
        <v>0</v>
      </c>
      <c r="AE49" s="18">
        <f t="shared" si="36"/>
        <v>0</v>
      </c>
      <c r="AF49" s="18">
        <f t="shared" si="36"/>
        <v>0</v>
      </c>
      <c r="AG49" s="18">
        <f t="shared" si="36"/>
        <v>0</v>
      </c>
      <c r="AH49" s="18">
        <f t="shared" si="36"/>
        <v>0</v>
      </c>
      <c r="AI49" s="18">
        <f t="shared" si="36"/>
        <v>0</v>
      </c>
      <c r="AJ49" s="18">
        <f t="shared" si="36"/>
        <v>0</v>
      </c>
      <c r="AK49" s="18">
        <f t="shared" si="36"/>
        <v>83665</v>
      </c>
      <c r="AL49" s="17">
        <f t="shared" si="7"/>
        <v>0</v>
      </c>
      <c r="AM49" s="17">
        <f t="shared" si="8"/>
        <v>0</v>
      </c>
      <c r="AN49" s="18">
        <f t="shared" si="36"/>
        <v>0</v>
      </c>
      <c r="AO49" s="17">
        <f t="shared" si="9"/>
        <v>0</v>
      </c>
      <c r="AP49" s="18">
        <f t="shared" si="36"/>
        <v>0</v>
      </c>
      <c r="AQ49" s="18">
        <f t="shared" si="36"/>
        <v>0</v>
      </c>
      <c r="AR49" s="18">
        <f t="shared" si="36"/>
        <v>0</v>
      </c>
      <c r="AS49" s="17">
        <f t="shared" si="10"/>
        <v>0</v>
      </c>
      <c r="AT49" s="18">
        <f t="shared" si="36"/>
        <v>0</v>
      </c>
      <c r="AU49" s="18">
        <f t="shared" si="36"/>
        <v>0</v>
      </c>
      <c r="AV49" s="17">
        <f t="shared" si="11"/>
        <v>0</v>
      </c>
      <c r="AW49" s="17">
        <f t="shared" si="12"/>
        <v>0</v>
      </c>
      <c r="AX49" s="17">
        <f t="shared" si="13"/>
        <v>0</v>
      </c>
      <c r="AY49" s="18">
        <f t="shared" si="36"/>
        <v>0</v>
      </c>
      <c r="AZ49" s="17">
        <f t="shared" si="14"/>
        <v>0</v>
      </c>
      <c r="BA49" s="18">
        <f t="shared" si="36"/>
        <v>0</v>
      </c>
      <c r="BB49" s="18">
        <f t="shared" si="36"/>
        <v>0</v>
      </c>
      <c r="BC49" s="17">
        <f t="shared" si="15"/>
        <v>0</v>
      </c>
      <c r="BD49" s="17">
        <f t="shared" si="15"/>
        <v>0</v>
      </c>
      <c r="BE49" s="18">
        <f t="shared" si="36"/>
        <v>0</v>
      </c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</row>
    <row r="50" spans="1:116">
      <c r="A50" s="20" t="s">
        <v>1</v>
      </c>
      <c r="B50" s="20" t="s">
        <v>1</v>
      </c>
      <c r="C50" s="20" t="s">
        <v>72</v>
      </c>
      <c r="D50" s="21" t="s">
        <v>73</v>
      </c>
      <c r="E50" s="22">
        <f t="shared" si="1"/>
        <v>22499</v>
      </c>
      <c r="F50" s="22">
        <f t="shared" si="16"/>
        <v>22499</v>
      </c>
      <c r="G50" s="22">
        <f t="shared" si="17"/>
        <v>22499</v>
      </c>
      <c r="H50" s="23"/>
      <c r="I50" s="23"/>
      <c r="J50" s="22">
        <f t="shared" si="3"/>
        <v>0</v>
      </c>
      <c r="K50" s="23"/>
      <c r="L50" s="23"/>
      <c r="M50" s="23"/>
      <c r="N50" s="23"/>
      <c r="O50" s="23"/>
      <c r="P50" s="22">
        <f t="shared" si="4"/>
        <v>0</v>
      </c>
      <c r="Q50" s="23"/>
      <c r="R50" s="23"/>
      <c r="S50" s="23"/>
      <c r="T50" s="22">
        <f t="shared" si="5"/>
        <v>0</v>
      </c>
      <c r="U50" s="23"/>
      <c r="V50" s="23"/>
      <c r="W50" s="23"/>
      <c r="X50" s="23"/>
      <c r="Y50" s="23"/>
      <c r="Z50" s="23"/>
      <c r="AA50" s="22">
        <f t="shared" si="6"/>
        <v>22499</v>
      </c>
      <c r="AB50" s="23"/>
      <c r="AC50" s="23"/>
      <c r="AD50" s="23"/>
      <c r="AE50" s="23"/>
      <c r="AF50" s="23"/>
      <c r="AG50" s="23"/>
      <c r="AH50" s="23"/>
      <c r="AI50" s="23"/>
      <c r="AJ50" s="23"/>
      <c r="AK50" s="23">
        <v>22499</v>
      </c>
      <c r="AL50" s="22">
        <f t="shared" si="7"/>
        <v>0</v>
      </c>
      <c r="AM50" s="22">
        <f t="shared" si="8"/>
        <v>0</v>
      </c>
      <c r="AN50" s="23"/>
      <c r="AO50" s="22"/>
      <c r="AP50" s="23"/>
      <c r="AQ50" s="23"/>
      <c r="AR50" s="23"/>
      <c r="AS50" s="22"/>
      <c r="AT50" s="23"/>
      <c r="AU50" s="23"/>
      <c r="AV50" s="22">
        <f t="shared" si="11"/>
        <v>0</v>
      </c>
      <c r="AW50" s="22">
        <f t="shared" si="12"/>
        <v>0</v>
      </c>
      <c r="AX50" s="22">
        <f t="shared" si="13"/>
        <v>0</v>
      </c>
      <c r="AY50" s="23"/>
      <c r="AZ50" s="22">
        <f t="shared" si="14"/>
        <v>0</v>
      </c>
      <c r="BA50" s="23"/>
      <c r="BB50" s="23"/>
      <c r="BC50" s="22">
        <f t="shared" si="15"/>
        <v>0</v>
      </c>
      <c r="BD50" s="22">
        <f t="shared" si="15"/>
        <v>0</v>
      </c>
      <c r="BE50" s="23"/>
    </row>
    <row r="51" spans="1:116">
      <c r="A51" s="20" t="s">
        <v>1</v>
      </c>
      <c r="B51" s="20" t="s">
        <v>1</v>
      </c>
      <c r="C51" s="20" t="s">
        <v>74</v>
      </c>
      <c r="D51" s="21" t="s">
        <v>75</v>
      </c>
      <c r="E51" s="22">
        <f t="shared" si="1"/>
        <v>61166</v>
      </c>
      <c r="F51" s="22">
        <f t="shared" si="16"/>
        <v>61166</v>
      </c>
      <c r="G51" s="22">
        <f t="shared" si="17"/>
        <v>61166</v>
      </c>
      <c r="H51" s="23"/>
      <c r="I51" s="23"/>
      <c r="J51" s="22">
        <f t="shared" si="3"/>
        <v>0</v>
      </c>
      <c r="K51" s="23"/>
      <c r="L51" s="23"/>
      <c r="M51" s="23"/>
      <c r="N51" s="23"/>
      <c r="O51" s="23"/>
      <c r="P51" s="22">
        <f t="shared" si="4"/>
        <v>0</v>
      </c>
      <c r="Q51" s="23"/>
      <c r="R51" s="23"/>
      <c r="S51" s="23"/>
      <c r="T51" s="22">
        <f t="shared" si="5"/>
        <v>0</v>
      </c>
      <c r="U51" s="23"/>
      <c r="V51" s="23"/>
      <c r="W51" s="23"/>
      <c r="X51" s="23"/>
      <c r="Y51" s="23"/>
      <c r="Z51" s="23"/>
      <c r="AA51" s="22">
        <f t="shared" si="6"/>
        <v>61166</v>
      </c>
      <c r="AB51" s="23"/>
      <c r="AC51" s="23"/>
      <c r="AD51" s="23"/>
      <c r="AE51" s="23"/>
      <c r="AF51" s="23"/>
      <c r="AG51" s="23"/>
      <c r="AH51" s="23"/>
      <c r="AI51" s="23"/>
      <c r="AJ51" s="23"/>
      <c r="AK51" s="23">
        <f>51166+10000</f>
        <v>61166</v>
      </c>
      <c r="AL51" s="22">
        <f t="shared" si="7"/>
        <v>0</v>
      </c>
      <c r="AM51" s="22">
        <f t="shared" si="8"/>
        <v>0</v>
      </c>
      <c r="AN51" s="23"/>
      <c r="AO51" s="22"/>
      <c r="AP51" s="23"/>
      <c r="AQ51" s="23"/>
      <c r="AR51" s="23"/>
      <c r="AS51" s="22"/>
      <c r="AT51" s="23"/>
      <c r="AU51" s="23"/>
      <c r="AV51" s="22">
        <f t="shared" si="11"/>
        <v>0</v>
      </c>
      <c r="AW51" s="22">
        <f t="shared" si="12"/>
        <v>0</v>
      </c>
      <c r="AX51" s="22">
        <f t="shared" si="13"/>
        <v>0</v>
      </c>
      <c r="AY51" s="23"/>
      <c r="AZ51" s="22">
        <f t="shared" si="14"/>
        <v>0</v>
      </c>
      <c r="BA51" s="23"/>
      <c r="BB51" s="23"/>
      <c r="BC51" s="22">
        <f t="shared" si="15"/>
        <v>0</v>
      </c>
      <c r="BD51" s="22">
        <f t="shared" si="15"/>
        <v>0</v>
      </c>
      <c r="BE51" s="23"/>
    </row>
    <row r="52" spans="1:116" s="19" customFormat="1">
      <c r="A52" s="6" t="s">
        <v>61</v>
      </c>
      <c r="B52" s="6" t="s">
        <v>22</v>
      </c>
      <c r="C52" s="6" t="s">
        <v>1</v>
      </c>
      <c r="D52" s="7" t="s">
        <v>76</v>
      </c>
      <c r="E52" s="17">
        <f t="shared" si="1"/>
        <v>58585</v>
      </c>
      <c r="F52" s="17">
        <f t="shared" si="16"/>
        <v>58585</v>
      </c>
      <c r="G52" s="17">
        <f t="shared" si="17"/>
        <v>58585</v>
      </c>
      <c r="H52" s="18">
        <f t="shared" ref="H52:BE52" si="37">H53</f>
        <v>47187</v>
      </c>
      <c r="I52" s="18">
        <f t="shared" si="37"/>
        <v>10636</v>
      </c>
      <c r="J52" s="17">
        <f t="shared" si="3"/>
        <v>0</v>
      </c>
      <c r="K52" s="18">
        <f t="shared" si="37"/>
        <v>0</v>
      </c>
      <c r="L52" s="18">
        <f t="shared" si="37"/>
        <v>0</v>
      </c>
      <c r="M52" s="18">
        <f t="shared" si="37"/>
        <v>0</v>
      </c>
      <c r="N52" s="18">
        <f t="shared" si="37"/>
        <v>0</v>
      </c>
      <c r="O52" s="18">
        <f t="shared" si="37"/>
        <v>0</v>
      </c>
      <c r="P52" s="17">
        <f t="shared" si="4"/>
        <v>0</v>
      </c>
      <c r="Q52" s="18">
        <f t="shared" si="37"/>
        <v>0</v>
      </c>
      <c r="R52" s="18">
        <f t="shared" si="37"/>
        <v>0</v>
      </c>
      <c r="S52" s="18">
        <f t="shared" si="37"/>
        <v>652</v>
      </c>
      <c r="T52" s="17">
        <f t="shared" si="5"/>
        <v>110</v>
      </c>
      <c r="U52" s="18">
        <f t="shared" si="37"/>
        <v>0</v>
      </c>
      <c r="V52" s="18">
        <f t="shared" si="37"/>
        <v>55</v>
      </c>
      <c r="W52" s="18">
        <f t="shared" si="37"/>
        <v>9</v>
      </c>
      <c r="X52" s="18">
        <f t="shared" si="37"/>
        <v>26</v>
      </c>
      <c r="Y52" s="18">
        <f t="shared" si="37"/>
        <v>20</v>
      </c>
      <c r="Z52" s="18">
        <f t="shared" si="37"/>
        <v>0</v>
      </c>
      <c r="AA52" s="17">
        <f t="shared" si="6"/>
        <v>0</v>
      </c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7">
        <f t="shared" si="7"/>
        <v>0</v>
      </c>
      <c r="AM52" s="17">
        <f t="shared" si="8"/>
        <v>0</v>
      </c>
      <c r="AN52" s="18">
        <f t="shared" si="37"/>
        <v>0</v>
      </c>
      <c r="AO52" s="17">
        <f t="shared" si="9"/>
        <v>0</v>
      </c>
      <c r="AP52" s="18">
        <f t="shared" si="37"/>
        <v>0</v>
      </c>
      <c r="AQ52" s="18">
        <f t="shared" si="37"/>
        <v>0</v>
      </c>
      <c r="AR52" s="18">
        <f t="shared" si="37"/>
        <v>0</v>
      </c>
      <c r="AS52" s="17">
        <f t="shared" si="10"/>
        <v>0</v>
      </c>
      <c r="AT52" s="18">
        <f t="shared" si="37"/>
        <v>0</v>
      </c>
      <c r="AU52" s="18">
        <f t="shared" si="37"/>
        <v>0</v>
      </c>
      <c r="AV52" s="17">
        <f t="shared" si="11"/>
        <v>0</v>
      </c>
      <c r="AW52" s="17">
        <f t="shared" si="12"/>
        <v>0</v>
      </c>
      <c r="AX52" s="17">
        <f t="shared" si="13"/>
        <v>0</v>
      </c>
      <c r="AY52" s="18">
        <f t="shared" si="37"/>
        <v>0</v>
      </c>
      <c r="AZ52" s="17">
        <f t="shared" si="14"/>
        <v>0</v>
      </c>
      <c r="BA52" s="18">
        <f t="shared" si="37"/>
        <v>0</v>
      </c>
      <c r="BB52" s="18">
        <f t="shared" si="37"/>
        <v>0</v>
      </c>
      <c r="BC52" s="17">
        <f t="shared" si="15"/>
        <v>0</v>
      </c>
      <c r="BD52" s="17">
        <f t="shared" si="15"/>
        <v>0</v>
      </c>
      <c r="BE52" s="18">
        <f t="shared" si="37"/>
        <v>0</v>
      </c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</row>
    <row r="53" spans="1:116">
      <c r="A53" s="20" t="s">
        <v>1</v>
      </c>
      <c r="B53" s="20" t="s">
        <v>1</v>
      </c>
      <c r="C53" s="20" t="s">
        <v>77</v>
      </c>
      <c r="D53" s="21" t="s">
        <v>78</v>
      </c>
      <c r="E53" s="22">
        <f t="shared" si="1"/>
        <v>58585</v>
      </c>
      <c r="F53" s="22">
        <f t="shared" si="16"/>
        <v>58585</v>
      </c>
      <c r="G53" s="22">
        <f t="shared" si="17"/>
        <v>58585</v>
      </c>
      <c r="H53" s="23">
        <v>47187</v>
      </c>
      <c r="I53" s="23">
        <v>10636</v>
      </c>
      <c r="J53" s="22">
        <f t="shared" si="3"/>
        <v>0</v>
      </c>
      <c r="K53" s="23"/>
      <c r="L53" s="23"/>
      <c r="M53" s="23">
        <f>'[1]1-ый квартал'!M47+'[1]2-ой квартал'!M47+'[1]3-ий квартал'!M47+'[1]4-ый квартал'!M47</f>
        <v>0</v>
      </c>
      <c r="N53" s="23"/>
      <c r="O53" s="23"/>
      <c r="P53" s="22">
        <f t="shared" si="4"/>
        <v>0</v>
      </c>
      <c r="Q53" s="23"/>
      <c r="R53" s="23"/>
      <c r="S53" s="23">
        <v>652</v>
      </c>
      <c r="T53" s="22">
        <f t="shared" si="5"/>
        <v>110</v>
      </c>
      <c r="U53" s="23"/>
      <c r="V53" s="23">
        <v>55</v>
      </c>
      <c r="W53" s="23">
        <v>9</v>
      </c>
      <c r="X53" s="23">
        <v>26</v>
      </c>
      <c r="Y53" s="23">
        <v>20</v>
      </c>
      <c r="Z53" s="23"/>
      <c r="AA53" s="22">
        <f t="shared" si="6"/>
        <v>0</v>
      </c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2">
        <f t="shared" si="7"/>
        <v>0</v>
      </c>
      <c r="AM53" s="22">
        <f t="shared" si="8"/>
        <v>0</v>
      </c>
      <c r="AN53" s="23"/>
      <c r="AO53" s="22"/>
      <c r="AP53" s="23"/>
      <c r="AQ53" s="23"/>
      <c r="AR53" s="23"/>
      <c r="AS53" s="22"/>
      <c r="AT53" s="23"/>
      <c r="AU53" s="23"/>
      <c r="AV53" s="22">
        <f t="shared" si="11"/>
        <v>0</v>
      </c>
      <c r="AW53" s="22">
        <f t="shared" si="12"/>
        <v>0</v>
      </c>
      <c r="AX53" s="22">
        <f t="shared" si="13"/>
        <v>0</v>
      </c>
      <c r="AY53" s="23"/>
      <c r="AZ53" s="22">
        <f t="shared" si="14"/>
        <v>0</v>
      </c>
      <c r="BA53" s="23"/>
      <c r="BB53" s="23"/>
      <c r="BC53" s="22">
        <f t="shared" si="15"/>
        <v>0</v>
      </c>
      <c r="BD53" s="22">
        <f t="shared" si="15"/>
        <v>0</v>
      </c>
      <c r="BE53" s="23"/>
    </row>
    <row r="54" spans="1:116" s="16" customFormat="1">
      <c r="A54" s="12" t="s">
        <v>79</v>
      </c>
      <c r="B54" s="12" t="s">
        <v>1</v>
      </c>
      <c r="C54" s="12" t="s">
        <v>1</v>
      </c>
      <c r="D54" s="13" t="s">
        <v>80</v>
      </c>
      <c r="E54" s="14">
        <f t="shared" si="1"/>
        <v>230478</v>
      </c>
      <c r="F54" s="14">
        <f t="shared" si="16"/>
        <v>230478</v>
      </c>
      <c r="G54" s="14">
        <f t="shared" si="17"/>
        <v>230478</v>
      </c>
      <c r="H54" s="14">
        <f t="shared" ref="H54:BE55" si="38">H55</f>
        <v>190245</v>
      </c>
      <c r="I54" s="14">
        <f t="shared" si="38"/>
        <v>40233</v>
      </c>
      <c r="J54" s="14">
        <f t="shared" si="3"/>
        <v>0</v>
      </c>
      <c r="K54" s="14">
        <f t="shared" si="38"/>
        <v>0</v>
      </c>
      <c r="L54" s="14">
        <f t="shared" si="38"/>
        <v>0</v>
      </c>
      <c r="M54" s="14">
        <f t="shared" si="38"/>
        <v>0</v>
      </c>
      <c r="N54" s="14">
        <f t="shared" si="38"/>
        <v>0</v>
      </c>
      <c r="O54" s="14">
        <f t="shared" si="38"/>
        <v>0</v>
      </c>
      <c r="P54" s="14">
        <f t="shared" si="4"/>
        <v>0</v>
      </c>
      <c r="Q54" s="14">
        <f t="shared" si="38"/>
        <v>0</v>
      </c>
      <c r="R54" s="14">
        <f t="shared" si="38"/>
        <v>0</v>
      </c>
      <c r="S54" s="14">
        <f t="shared" si="38"/>
        <v>0</v>
      </c>
      <c r="T54" s="14">
        <f t="shared" si="5"/>
        <v>0</v>
      </c>
      <c r="U54" s="14">
        <f t="shared" si="38"/>
        <v>0</v>
      </c>
      <c r="V54" s="14">
        <f t="shared" si="38"/>
        <v>0</v>
      </c>
      <c r="W54" s="14">
        <f t="shared" si="38"/>
        <v>0</v>
      </c>
      <c r="X54" s="14">
        <f t="shared" si="38"/>
        <v>0</v>
      </c>
      <c r="Y54" s="14">
        <f t="shared" si="38"/>
        <v>0</v>
      </c>
      <c r="Z54" s="14">
        <f t="shared" si="38"/>
        <v>0</v>
      </c>
      <c r="AA54" s="14">
        <f t="shared" si="6"/>
        <v>0</v>
      </c>
      <c r="AB54" s="14">
        <f t="shared" si="38"/>
        <v>0</v>
      </c>
      <c r="AC54" s="14">
        <f t="shared" si="38"/>
        <v>0</v>
      </c>
      <c r="AD54" s="14">
        <f t="shared" si="38"/>
        <v>0</v>
      </c>
      <c r="AE54" s="14">
        <f t="shared" si="38"/>
        <v>0</v>
      </c>
      <c r="AF54" s="14">
        <f t="shared" si="38"/>
        <v>0</v>
      </c>
      <c r="AG54" s="14">
        <f t="shared" si="38"/>
        <v>0</v>
      </c>
      <c r="AH54" s="14">
        <f t="shared" si="38"/>
        <v>0</v>
      </c>
      <c r="AI54" s="14">
        <f t="shared" si="38"/>
        <v>0</v>
      </c>
      <c r="AJ54" s="14">
        <f t="shared" si="38"/>
        <v>0</v>
      </c>
      <c r="AK54" s="14">
        <f t="shared" si="38"/>
        <v>0</v>
      </c>
      <c r="AL54" s="14">
        <f t="shared" si="7"/>
        <v>0</v>
      </c>
      <c r="AM54" s="14">
        <f t="shared" si="8"/>
        <v>0</v>
      </c>
      <c r="AN54" s="14">
        <f t="shared" si="38"/>
        <v>0</v>
      </c>
      <c r="AO54" s="14">
        <f t="shared" si="9"/>
        <v>0</v>
      </c>
      <c r="AP54" s="14">
        <f t="shared" si="38"/>
        <v>0</v>
      </c>
      <c r="AQ54" s="14">
        <f t="shared" si="38"/>
        <v>0</v>
      </c>
      <c r="AR54" s="14">
        <f t="shared" si="38"/>
        <v>0</v>
      </c>
      <c r="AS54" s="14">
        <f t="shared" si="10"/>
        <v>0</v>
      </c>
      <c r="AT54" s="14">
        <f t="shared" si="38"/>
        <v>0</v>
      </c>
      <c r="AU54" s="14">
        <f t="shared" si="38"/>
        <v>0</v>
      </c>
      <c r="AV54" s="14">
        <f t="shared" si="11"/>
        <v>0</v>
      </c>
      <c r="AW54" s="14">
        <f t="shared" si="12"/>
        <v>0</v>
      </c>
      <c r="AX54" s="14">
        <f t="shared" si="13"/>
        <v>0</v>
      </c>
      <c r="AY54" s="14">
        <f t="shared" si="38"/>
        <v>0</v>
      </c>
      <c r="AZ54" s="14">
        <f t="shared" si="14"/>
        <v>0</v>
      </c>
      <c r="BA54" s="14">
        <f t="shared" si="38"/>
        <v>0</v>
      </c>
      <c r="BB54" s="14">
        <f t="shared" si="38"/>
        <v>0</v>
      </c>
      <c r="BC54" s="14">
        <f t="shared" si="15"/>
        <v>0</v>
      </c>
      <c r="BD54" s="14">
        <f t="shared" si="15"/>
        <v>0</v>
      </c>
      <c r="BE54" s="14">
        <f t="shared" si="38"/>
        <v>0</v>
      </c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</row>
    <row r="55" spans="1:116" s="19" customFormat="1">
      <c r="A55" s="6" t="s">
        <v>81</v>
      </c>
      <c r="B55" s="6" t="s">
        <v>34</v>
      </c>
      <c r="C55" s="6" t="s">
        <v>1</v>
      </c>
      <c r="D55" s="7" t="s">
        <v>82</v>
      </c>
      <c r="E55" s="17">
        <f t="shared" si="1"/>
        <v>230478</v>
      </c>
      <c r="F55" s="17">
        <f t="shared" si="16"/>
        <v>230478</v>
      </c>
      <c r="G55" s="17">
        <f t="shared" si="17"/>
        <v>230478</v>
      </c>
      <c r="H55" s="18">
        <f t="shared" si="38"/>
        <v>190245</v>
      </c>
      <c r="I55" s="18">
        <f t="shared" si="38"/>
        <v>40233</v>
      </c>
      <c r="J55" s="17">
        <f t="shared" si="3"/>
        <v>0</v>
      </c>
      <c r="K55" s="18">
        <f t="shared" si="38"/>
        <v>0</v>
      </c>
      <c r="L55" s="18">
        <f t="shared" si="38"/>
        <v>0</v>
      </c>
      <c r="M55" s="18">
        <f t="shared" si="38"/>
        <v>0</v>
      </c>
      <c r="N55" s="18">
        <f t="shared" si="38"/>
        <v>0</v>
      </c>
      <c r="O55" s="18">
        <f t="shared" si="38"/>
        <v>0</v>
      </c>
      <c r="P55" s="17">
        <f t="shared" si="4"/>
        <v>0</v>
      </c>
      <c r="Q55" s="18">
        <f t="shared" si="38"/>
        <v>0</v>
      </c>
      <c r="R55" s="18">
        <f t="shared" si="38"/>
        <v>0</v>
      </c>
      <c r="S55" s="18">
        <f t="shared" si="38"/>
        <v>0</v>
      </c>
      <c r="T55" s="17">
        <f t="shared" si="5"/>
        <v>0</v>
      </c>
      <c r="U55" s="18">
        <f t="shared" si="38"/>
        <v>0</v>
      </c>
      <c r="V55" s="18">
        <f t="shared" si="38"/>
        <v>0</v>
      </c>
      <c r="W55" s="18">
        <f t="shared" si="38"/>
        <v>0</v>
      </c>
      <c r="X55" s="18">
        <f t="shared" si="38"/>
        <v>0</v>
      </c>
      <c r="Y55" s="18">
        <f t="shared" si="38"/>
        <v>0</v>
      </c>
      <c r="Z55" s="18">
        <f t="shared" si="38"/>
        <v>0</v>
      </c>
      <c r="AA55" s="17">
        <f t="shared" si="6"/>
        <v>0</v>
      </c>
      <c r="AB55" s="18">
        <f t="shared" si="38"/>
        <v>0</v>
      </c>
      <c r="AC55" s="18">
        <f t="shared" si="38"/>
        <v>0</v>
      </c>
      <c r="AD55" s="18">
        <f t="shared" si="38"/>
        <v>0</v>
      </c>
      <c r="AE55" s="18">
        <f t="shared" si="38"/>
        <v>0</v>
      </c>
      <c r="AF55" s="18">
        <f t="shared" si="38"/>
        <v>0</v>
      </c>
      <c r="AG55" s="18">
        <f t="shared" si="38"/>
        <v>0</v>
      </c>
      <c r="AH55" s="18">
        <f t="shared" si="38"/>
        <v>0</v>
      </c>
      <c r="AI55" s="18">
        <f t="shared" si="38"/>
        <v>0</v>
      </c>
      <c r="AJ55" s="18">
        <f t="shared" si="38"/>
        <v>0</v>
      </c>
      <c r="AK55" s="18">
        <f t="shared" si="38"/>
        <v>0</v>
      </c>
      <c r="AL55" s="17">
        <f t="shared" si="7"/>
        <v>0</v>
      </c>
      <c r="AM55" s="17">
        <f t="shared" si="8"/>
        <v>0</v>
      </c>
      <c r="AN55" s="18">
        <f t="shared" si="38"/>
        <v>0</v>
      </c>
      <c r="AO55" s="17">
        <f t="shared" si="9"/>
        <v>0</v>
      </c>
      <c r="AP55" s="18">
        <f t="shared" si="38"/>
        <v>0</v>
      </c>
      <c r="AQ55" s="18">
        <f t="shared" si="38"/>
        <v>0</v>
      </c>
      <c r="AR55" s="18">
        <f t="shared" si="38"/>
        <v>0</v>
      </c>
      <c r="AS55" s="17">
        <f t="shared" si="10"/>
        <v>0</v>
      </c>
      <c r="AT55" s="18">
        <f t="shared" si="38"/>
        <v>0</v>
      </c>
      <c r="AU55" s="18">
        <f t="shared" si="38"/>
        <v>0</v>
      </c>
      <c r="AV55" s="17">
        <f t="shared" si="11"/>
        <v>0</v>
      </c>
      <c r="AW55" s="17">
        <f t="shared" si="12"/>
        <v>0</v>
      </c>
      <c r="AX55" s="17">
        <f t="shared" si="13"/>
        <v>0</v>
      </c>
      <c r="AY55" s="18">
        <f t="shared" si="38"/>
        <v>0</v>
      </c>
      <c r="AZ55" s="17">
        <f t="shared" si="14"/>
        <v>0</v>
      </c>
      <c r="BA55" s="18">
        <f t="shared" si="38"/>
        <v>0</v>
      </c>
      <c r="BB55" s="18">
        <f t="shared" si="38"/>
        <v>0</v>
      </c>
      <c r="BC55" s="17">
        <f t="shared" si="15"/>
        <v>0</v>
      </c>
      <c r="BD55" s="17">
        <f t="shared" si="15"/>
        <v>0</v>
      </c>
      <c r="BE55" s="18">
        <f t="shared" si="38"/>
        <v>0</v>
      </c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</row>
    <row r="56" spans="1:116">
      <c r="A56" s="20" t="s">
        <v>1</v>
      </c>
      <c r="B56" s="20" t="s">
        <v>1</v>
      </c>
      <c r="C56" s="20" t="s">
        <v>83</v>
      </c>
      <c r="D56" s="21" t="s">
        <v>84</v>
      </c>
      <c r="E56" s="22">
        <f t="shared" si="1"/>
        <v>230478</v>
      </c>
      <c r="F56" s="22">
        <f t="shared" si="16"/>
        <v>230478</v>
      </c>
      <c r="G56" s="22">
        <f t="shared" si="17"/>
        <v>230478</v>
      </c>
      <c r="H56" s="23">
        <f>176560+13685</f>
        <v>190245</v>
      </c>
      <c r="I56" s="23">
        <v>40233</v>
      </c>
      <c r="J56" s="22">
        <f t="shared" si="3"/>
        <v>0</v>
      </c>
      <c r="K56" s="23"/>
      <c r="L56" s="23"/>
      <c r="M56" s="23"/>
      <c r="N56" s="23"/>
      <c r="O56" s="23"/>
      <c r="P56" s="22">
        <f t="shared" si="4"/>
        <v>0</v>
      </c>
      <c r="Q56" s="23"/>
      <c r="R56" s="23"/>
      <c r="S56" s="23"/>
      <c r="T56" s="22">
        <f t="shared" si="5"/>
        <v>0</v>
      </c>
      <c r="U56" s="23"/>
      <c r="V56" s="23"/>
      <c r="W56" s="23"/>
      <c r="X56" s="23"/>
      <c r="Y56" s="23"/>
      <c r="Z56" s="23"/>
      <c r="AA56" s="22">
        <f t="shared" si="6"/>
        <v>0</v>
      </c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2">
        <f t="shared" si="7"/>
        <v>0</v>
      </c>
      <c r="AM56" s="22">
        <f t="shared" si="8"/>
        <v>0</v>
      </c>
      <c r="AN56" s="23"/>
      <c r="AO56" s="22">
        <f t="shared" si="9"/>
        <v>0</v>
      </c>
      <c r="AP56" s="23"/>
      <c r="AQ56" s="23"/>
      <c r="AR56" s="23"/>
      <c r="AS56" s="22"/>
      <c r="AT56" s="23"/>
      <c r="AU56" s="23"/>
      <c r="AV56" s="22">
        <f t="shared" si="11"/>
        <v>0</v>
      </c>
      <c r="AW56" s="22">
        <f t="shared" si="12"/>
        <v>0</v>
      </c>
      <c r="AX56" s="22">
        <f t="shared" si="13"/>
        <v>0</v>
      </c>
      <c r="AY56" s="23"/>
      <c r="AZ56" s="22">
        <f t="shared" si="14"/>
        <v>0</v>
      </c>
      <c r="BA56" s="23"/>
      <c r="BB56" s="23"/>
      <c r="BC56" s="22">
        <f t="shared" si="15"/>
        <v>0</v>
      </c>
      <c r="BD56" s="22">
        <f t="shared" si="15"/>
        <v>0</v>
      </c>
      <c r="BE56" s="23"/>
    </row>
    <row r="57" spans="1:116" s="16" customFormat="1">
      <c r="A57" s="12" t="s">
        <v>85</v>
      </c>
      <c r="B57" s="12" t="s">
        <v>1</v>
      </c>
      <c r="C57" s="12" t="s">
        <v>1</v>
      </c>
      <c r="D57" s="13" t="s">
        <v>86</v>
      </c>
      <c r="E57" s="14">
        <f t="shared" si="1"/>
        <v>1977130</v>
      </c>
      <c r="F57" s="14">
        <f t="shared" si="16"/>
        <v>1977130</v>
      </c>
      <c r="G57" s="14">
        <f t="shared" si="17"/>
        <v>1465079</v>
      </c>
      <c r="H57" s="14">
        <f t="shared" ref="H57:BE57" si="39">H58+H60</f>
        <v>1193351</v>
      </c>
      <c r="I57" s="14">
        <f t="shared" si="39"/>
        <v>271728</v>
      </c>
      <c r="J57" s="14">
        <f t="shared" si="3"/>
        <v>0</v>
      </c>
      <c r="K57" s="14">
        <f t="shared" si="39"/>
        <v>0</v>
      </c>
      <c r="L57" s="14">
        <f t="shared" si="39"/>
        <v>0</v>
      </c>
      <c r="M57" s="14">
        <f t="shared" si="39"/>
        <v>0</v>
      </c>
      <c r="N57" s="14">
        <f t="shared" si="39"/>
        <v>0</v>
      </c>
      <c r="O57" s="14">
        <f t="shared" si="39"/>
        <v>0</v>
      </c>
      <c r="P57" s="14">
        <f t="shared" si="4"/>
        <v>0</v>
      </c>
      <c r="Q57" s="14">
        <f t="shared" si="39"/>
        <v>0</v>
      </c>
      <c r="R57" s="14">
        <f t="shared" si="39"/>
        <v>0</v>
      </c>
      <c r="S57" s="14">
        <f t="shared" si="39"/>
        <v>0</v>
      </c>
      <c r="T57" s="14">
        <f t="shared" si="5"/>
        <v>0</v>
      </c>
      <c r="U57" s="14">
        <f t="shared" si="39"/>
        <v>0</v>
      </c>
      <c r="V57" s="14">
        <f t="shared" si="39"/>
        <v>0</v>
      </c>
      <c r="W57" s="14">
        <f t="shared" si="39"/>
        <v>0</v>
      </c>
      <c r="X57" s="14">
        <f t="shared" si="39"/>
        <v>0</v>
      </c>
      <c r="Y57" s="14">
        <f t="shared" si="39"/>
        <v>0</v>
      </c>
      <c r="Z57" s="14">
        <f t="shared" si="39"/>
        <v>0</v>
      </c>
      <c r="AA57" s="14">
        <f t="shared" si="6"/>
        <v>0</v>
      </c>
      <c r="AB57" s="14">
        <f t="shared" si="39"/>
        <v>0</v>
      </c>
      <c r="AC57" s="14">
        <f t="shared" si="39"/>
        <v>0</v>
      </c>
      <c r="AD57" s="14">
        <f t="shared" si="39"/>
        <v>0</v>
      </c>
      <c r="AE57" s="14">
        <f t="shared" si="39"/>
        <v>0</v>
      </c>
      <c r="AF57" s="14">
        <f t="shared" si="39"/>
        <v>0</v>
      </c>
      <c r="AG57" s="14">
        <f t="shared" si="39"/>
        <v>0</v>
      </c>
      <c r="AH57" s="14">
        <f t="shared" si="39"/>
        <v>0</v>
      </c>
      <c r="AI57" s="14">
        <f t="shared" si="39"/>
        <v>0</v>
      </c>
      <c r="AJ57" s="14">
        <f t="shared" si="39"/>
        <v>0</v>
      </c>
      <c r="AK57" s="14">
        <f t="shared" si="39"/>
        <v>0</v>
      </c>
      <c r="AL57" s="14">
        <f t="shared" si="7"/>
        <v>512051</v>
      </c>
      <c r="AM57" s="14">
        <f t="shared" si="8"/>
        <v>0</v>
      </c>
      <c r="AN57" s="14">
        <f t="shared" si="39"/>
        <v>0</v>
      </c>
      <c r="AO57" s="14">
        <f t="shared" si="9"/>
        <v>0</v>
      </c>
      <c r="AP57" s="14">
        <f t="shared" si="39"/>
        <v>0</v>
      </c>
      <c r="AQ57" s="14">
        <f t="shared" si="39"/>
        <v>0</v>
      </c>
      <c r="AR57" s="14">
        <f t="shared" si="39"/>
        <v>0</v>
      </c>
      <c r="AS57" s="14">
        <f t="shared" si="10"/>
        <v>512051</v>
      </c>
      <c r="AT57" s="14">
        <f t="shared" si="39"/>
        <v>491564</v>
      </c>
      <c r="AU57" s="14">
        <f t="shared" si="39"/>
        <v>20487</v>
      </c>
      <c r="AV57" s="14">
        <f t="shared" si="11"/>
        <v>0</v>
      </c>
      <c r="AW57" s="14">
        <f t="shared" si="12"/>
        <v>0</v>
      </c>
      <c r="AX57" s="14">
        <f t="shared" si="13"/>
        <v>0</v>
      </c>
      <c r="AY57" s="14">
        <f t="shared" si="39"/>
        <v>0</v>
      </c>
      <c r="AZ57" s="14">
        <f t="shared" si="14"/>
        <v>0</v>
      </c>
      <c r="BA57" s="14">
        <f t="shared" si="39"/>
        <v>0</v>
      </c>
      <c r="BB57" s="14">
        <f t="shared" si="39"/>
        <v>0</v>
      </c>
      <c r="BC57" s="14">
        <f t="shared" si="15"/>
        <v>0</v>
      </c>
      <c r="BD57" s="14">
        <f t="shared" si="15"/>
        <v>0</v>
      </c>
      <c r="BE57" s="14">
        <f t="shared" si="39"/>
        <v>0</v>
      </c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</row>
    <row r="58" spans="1:116" s="19" customFormat="1">
      <c r="A58" s="6" t="s">
        <v>87</v>
      </c>
      <c r="B58" s="6" t="s">
        <v>4</v>
      </c>
      <c r="C58" s="6" t="s">
        <v>1</v>
      </c>
      <c r="D58" s="7" t="s">
        <v>88</v>
      </c>
      <c r="E58" s="17">
        <f t="shared" si="1"/>
        <v>1465079</v>
      </c>
      <c r="F58" s="17">
        <f t="shared" si="16"/>
        <v>1465079</v>
      </c>
      <c r="G58" s="17">
        <f t="shared" si="17"/>
        <v>1465079</v>
      </c>
      <c r="H58" s="18">
        <f t="shared" ref="H58:BE58" si="40">H59</f>
        <v>1193351</v>
      </c>
      <c r="I58" s="18">
        <f t="shared" si="40"/>
        <v>271728</v>
      </c>
      <c r="J58" s="17">
        <f t="shared" si="3"/>
        <v>0</v>
      </c>
      <c r="K58" s="18">
        <f t="shared" si="40"/>
        <v>0</v>
      </c>
      <c r="L58" s="18">
        <f t="shared" si="40"/>
        <v>0</v>
      </c>
      <c r="M58" s="18">
        <f t="shared" si="40"/>
        <v>0</v>
      </c>
      <c r="N58" s="18">
        <f t="shared" si="40"/>
        <v>0</v>
      </c>
      <c r="O58" s="18">
        <f t="shared" si="40"/>
        <v>0</v>
      </c>
      <c r="P58" s="17">
        <f t="shared" si="4"/>
        <v>0</v>
      </c>
      <c r="Q58" s="18">
        <f t="shared" si="40"/>
        <v>0</v>
      </c>
      <c r="R58" s="18">
        <f t="shared" si="40"/>
        <v>0</v>
      </c>
      <c r="S58" s="18">
        <f t="shared" si="40"/>
        <v>0</v>
      </c>
      <c r="T58" s="17">
        <f t="shared" si="5"/>
        <v>0</v>
      </c>
      <c r="U58" s="18">
        <f t="shared" si="40"/>
        <v>0</v>
      </c>
      <c r="V58" s="18">
        <f t="shared" si="40"/>
        <v>0</v>
      </c>
      <c r="W58" s="18">
        <f t="shared" si="40"/>
        <v>0</v>
      </c>
      <c r="X58" s="18">
        <f t="shared" si="40"/>
        <v>0</v>
      </c>
      <c r="Y58" s="18">
        <f t="shared" si="40"/>
        <v>0</v>
      </c>
      <c r="Z58" s="18">
        <f t="shared" si="40"/>
        <v>0</v>
      </c>
      <c r="AA58" s="17">
        <f t="shared" si="6"/>
        <v>0</v>
      </c>
      <c r="AB58" s="18">
        <f t="shared" si="40"/>
        <v>0</v>
      </c>
      <c r="AC58" s="18">
        <f t="shared" si="40"/>
        <v>0</v>
      </c>
      <c r="AD58" s="18">
        <f t="shared" si="40"/>
        <v>0</v>
      </c>
      <c r="AE58" s="18">
        <f t="shared" si="40"/>
        <v>0</v>
      </c>
      <c r="AF58" s="18">
        <f t="shared" si="40"/>
        <v>0</v>
      </c>
      <c r="AG58" s="18">
        <f t="shared" si="40"/>
        <v>0</v>
      </c>
      <c r="AH58" s="18">
        <f t="shared" si="40"/>
        <v>0</v>
      </c>
      <c r="AI58" s="18">
        <f t="shared" si="40"/>
        <v>0</v>
      </c>
      <c r="AJ58" s="18">
        <f t="shared" si="40"/>
        <v>0</v>
      </c>
      <c r="AK58" s="18">
        <f t="shared" si="40"/>
        <v>0</v>
      </c>
      <c r="AL58" s="17">
        <f t="shared" si="7"/>
        <v>0</v>
      </c>
      <c r="AM58" s="17">
        <f t="shared" si="8"/>
        <v>0</v>
      </c>
      <c r="AN58" s="18">
        <f t="shared" si="40"/>
        <v>0</v>
      </c>
      <c r="AO58" s="17">
        <f t="shared" si="9"/>
        <v>0</v>
      </c>
      <c r="AP58" s="18">
        <f t="shared" si="40"/>
        <v>0</v>
      </c>
      <c r="AQ58" s="18">
        <f t="shared" si="40"/>
        <v>0</v>
      </c>
      <c r="AR58" s="18">
        <f t="shared" si="40"/>
        <v>0</v>
      </c>
      <c r="AS58" s="17">
        <f t="shared" si="10"/>
        <v>0</v>
      </c>
      <c r="AT58" s="18">
        <f t="shared" si="40"/>
        <v>0</v>
      </c>
      <c r="AU58" s="18">
        <f t="shared" si="40"/>
        <v>0</v>
      </c>
      <c r="AV58" s="17">
        <f t="shared" si="11"/>
        <v>0</v>
      </c>
      <c r="AW58" s="17">
        <f t="shared" si="12"/>
        <v>0</v>
      </c>
      <c r="AX58" s="17">
        <f t="shared" si="13"/>
        <v>0</v>
      </c>
      <c r="AY58" s="18">
        <f t="shared" si="40"/>
        <v>0</v>
      </c>
      <c r="AZ58" s="17">
        <f t="shared" si="14"/>
        <v>0</v>
      </c>
      <c r="BA58" s="18">
        <f t="shared" si="40"/>
        <v>0</v>
      </c>
      <c r="BB58" s="18">
        <f t="shared" si="40"/>
        <v>0</v>
      </c>
      <c r="BC58" s="17">
        <f t="shared" si="15"/>
        <v>0</v>
      </c>
      <c r="BD58" s="17">
        <f t="shared" si="15"/>
        <v>0</v>
      </c>
      <c r="BE58" s="18">
        <f t="shared" si="40"/>
        <v>0</v>
      </c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</row>
    <row r="59" spans="1:116">
      <c r="A59" s="20" t="s">
        <v>1</v>
      </c>
      <c r="B59" s="20" t="s">
        <v>1</v>
      </c>
      <c r="C59" s="20" t="s">
        <v>89</v>
      </c>
      <c r="D59" s="21" t="s">
        <v>90</v>
      </c>
      <c r="E59" s="22">
        <f t="shared" si="1"/>
        <v>1465079</v>
      </c>
      <c r="F59" s="22">
        <f t="shared" si="16"/>
        <v>1465079</v>
      </c>
      <c r="G59" s="22">
        <f t="shared" si="17"/>
        <v>1465079</v>
      </c>
      <c r="H59" s="23">
        <v>1193351</v>
      </c>
      <c r="I59" s="23">
        <v>271728</v>
      </c>
      <c r="J59" s="22">
        <f t="shared" si="3"/>
        <v>0</v>
      </c>
      <c r="K59" s="23"/>
      <c r="L59" s="23"/>
      <c r="M59" s="23"/>
      <c r="N59" s="23"/>
      <c r="O59" s="23"/>
      <c r="P59" s="22">
        <f t="shared" si="4"/>
        <v>0</v>
      </c>
      <c r="Q59" s="23"/>
      <c r="R59" s="23"/>
      <c r="S59" s="23"/>
      <c r="T59" s="22">
        <f t="shared" si="5"/>
        <v>0</v>
      </c>
      <c r="U59" s="23"/>
      <c r="V59" s="23"/>
      <c r="W59" s="23"/>
      <c r="X59" s="23"/>
      <c r="Y59" s="23"/>
      <c r="Z59" s="23"/>
      <c r="AA59" s="22">
        <f t="shared" si="6"/>
        <v>0</v>
      </c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2">
        <f t="shared" si="7"/>
        <v>0</v>
      </c>
      <c r="AM59" s="22">
        <f t="shared" si="8"/>
        <v>0</v>
      </c>
      <c r="AN59" s="23"/>
      <c r="AO59" s="22">
        <f t="shared" si="9"/>
        <v>0</v>
      </c>
      <c r="AP59" s="23"/>
      <c r="AQ59" s="23"/>
      <c r="AR59" s="23"/>
      <c r="AS59" s="22">
        <f t="shared" si="10"/>
        <v>0</v>
      </c>
      <c r="AT59" s="23"/>
      <c r="AU59" s="23"/>
      <c r="AV59" s="22">
        <f t="shared" si="11"/>
        <v>0</v>
      </c>
      <c r="AW59" s="22">
        <f t="shared" si="12"/>
        <v>0</v>
      </c>
      <c r="AX59" s="22">
        <f t="shared" si="13"/>
        <v>0</v>
      </c>
      <c r="AY59" s="23"/>
      <c r="AZ59" s="22">
        <f t="shared" si="14"/>
        <v>0</v>
      </c>
      <c r="BA59" s="23"/>
      <c r="BB59" s="23"/>
      <c r="BC59" s="22">
        <f t="shared" si="15"/>
        <v>0</v>
      </c>
      <c r="BD59" s="22">
        <f t="shared" si="15"/>
        <v>0</v>
      </c>
      <c r="BE59" s="23"/>
    </row>
    <row r="60" spans="1:116" s="19" customFormat="1">
      <c r="A60" s="6" t="s">
        <v>87</v>
      </c>
      <c r="B60" s="6" t="s">
        <v>91</v>
      </c>
      <c r="C60" s="6" t="s">
        <v>1</v>
      </c>
      <c r="D60" s="7" t="s">
        <v>92</v>
      </c>
      <c r="E60" s="17">
        <f t="shared" si="1"/>
        <v>512051</v>
      </c>
      <c r="F60" s="17">
        <f t="shared" si="16"/>
        <v>512051</v>
      </c>
      <c r="G60" s="17">
        <f t="shared" si="17"/>
        <v>0</v>
      </c>
      <c r="H60" s="18">
        <f t="shared" ref="H60:BE60" si="41">H61+H62+H63</f>
        <v>0</v>
      </c>
      <c r="I60" s="18">
        <f t="shared" si="41"/>
        <v>0</v>
      </c>
      <c r="J60" s="17">
        <f t="shared" si="3"/>
        <v>0</v>
      </c>
      <c r="K60" s="18">
        <f t="shared" si="41"/>
        <v>0</v>
      </c>
      <c r="L60" s="18">
        <f t="shared" si="41"/>
        <v>0</v>
      </c>
      <c r="M60" s="18">
        <f t="shared" si="41"/>
        <v>0</v>
      </c>
      <c r="N60" s="18">
        <f t="shared" si="41"/>
        <v>0</v>
      </c>
      <c r="O60" s="18">
        <f t="shared" si="41"/>
        <v>0</v>
      </c>
      <c r="P60" s="17">
        <f t="shared" si="4"/>
        <v>0</v>
      </c>
      <c r="Q60" s="18">
        <f t="shared" si="41"/>
        <v>0</v>
      </c>
      <c r="R60" s="18">
        <f t="shared" si="41"/>
        <v>0</v>
      </c>
      <c r="S60" s="18">
        <f t="shared" si="41"/>
        <v>0</v>
      </c>
      <c r="T60" s="17">
        <f t="shared" si="5"/>
        <v>0</v>
      </c>
      <c r="U60" s="18">
        <f t="shared" si="41"/>
        <v>0</v>
      </c>
      <c r="V60" s="18">
        <f t="shared" si="41"/>
        <v>0</v>
      </c>
      <c r="W60" s="18">
        <f t="shared" si="41"/>
        <v>0</v>
      </c>
      <c r="X60" s="18">
        <f t="shared" si="41"/>
        <v>0</v>
      </c>
      <c r="Y60" s="18">
        <f t="shared" si="41"/>
        <v>0</v>
      </c>
      <c r="Z60" s="18">
        <f t="shared" si="41"/>
        <v>0</v>
      </c>
      <c r="AA60" s="17">
        <f t="shared" si="6"/>
        <v>0</v>
      </c>
      <c r="AB60" s="18">
        <f t="shared" si="41"/>
        <v>0</v>
      </c>
      <c r="AC60" s="18">
        <f t="shared" si="41"/>
        <v>0</v>
      </c>
      <c r="AD60" s="18">
        <f t="shared" si="41"/>
        <v>0</v>
      </c>
      <c r="AE60" s="18">
        <f t="shared" si="41"/>
        <v>0</v>
      </c>
      <c r="AF60" s="18">
        <f t="shared" si="41"/>
        <v>0</v>
      </c>
      <c r="AG60" s="18">
        <f t="shared" si="41"/>
        <v>0</v>
      </c>
      <c r="AH60" s="18">
        <f t="shared" si="41"/>
        <v>0</v>
      </c>
      <c r="AI60" s="18">
        <f t="shared" si="41"/>
        <v>0</v>
      </c>
      <c r="AJ60" s="18">
        <f t="shared" si="41"/>
        <v>0</v>
      </c>
      <c r="AK60" s="18">
        <f t="shared" si="41"/>
        <v>0</v>
      </c>
      <c r="AL60" s="17">
        <f t="shared" si="7"/>
        <v>512051</v>
      </c>
      <c r="AM60" s="17">
        <f t="shared" si="8"/>
        <v>0</v>
      </c>
      <c r="AN60" s="18">
        <f t="shared" si="41"/>
        <v>0</v>
      </c>
      <c r="AO60" s="17">
        <f t="shared" si="9"/>
        <v>0</v>
      </c>
      <c r="AP60" s="18">
        <f t="shared" si="41"/>
        <v>0</v>
      </c>
      <c r="AQ60" s="18"/>
      <c r="AR60" s="18"/>
      <c r="AS60" s="17">
        <f t="shared" si="10"/>
        <v>512051</v>
      </c>
      <c r="AT60" s="18">
        <f t="shared" si="41"/>
        <v>491564</v>
      </c>
      <c r="AU60" s="18">
        <f t="shared" si="41"/>
        <v>20487</v>
      </c>
      <c r="AV60" s="17">
        <f t="shared" si="11"/>
        <v>0</v>
      </c>
      <c r="AW60" s="17">
        <f t="shared" si="12"/>
        <v>0</v>
      </c>
      <c r="AX60" s="17">
        <f t="shared" si="13"/>
        <v>0</v>
      </c>
      <c r="AY60" s="18">
        <f t="shared" si="41"/>
        <v>0</v>
      </c>
      <c r="AZ60" s="17">
        <f t="shared" si="14"/>
        <v>0</v>
      </c>
      <c r="BA60" s="18">
        <f t="shared" si="41"/>
        <v>0</v>
      </c>
      <c r="BB60" s="18">
        <f t="shared" si="41"/>
        <v>0</v>
      </c>
      <c r="BC60" s="17">
        <f t="shared" si="15"/>
        <v>0</v>
      </c>
      <c r="BD60" s="17">
        <f t="shared" si="15"/>
        <v>0</v>
      </c>
      <c r="BE60" s="18">
        <f t="shared" si="41"/>
        <v>0</v>
      </c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</row>
    <row r="61" spans="1:116">
      <c r="A61" s="20" t="s">
        <v>1</v>
      </c>
      <c r="B61" s="20" t="s">
        <v>1</v>
      </c>
      <c r="C61" s="20" t="s">
        <v>93</v>
      </c>
      <c r="D61" s="21" t="s">
        <v>94</v>
      </c>
      <c r="E61" s="22">
        <f t="shared" si="1"/>
        <v>373942</v>
      </c>
      <c r="F61" s="22">
        <f t="shared" si="16"/>
        <v>373942</v>
      </c>
      <c r="G61" s="22">
        <f t="shared" si="17"/>
        <v>0</v>
      </c>
      <c r="H61" s="23"/>
      <c r="I61" s="23"/>
      <c r="J61" s="22">
        <f t="shared" si="3"/>
        <v>0</v>
      </c>
      <c r="K61" s="23"/>
      <c r="L61" s="23"/>
      <c r="M61" s="23"/>
      <c r="N61" s="23"/>
      <c r="O61" s="23"/>
      <c r="P61" s="22">
        <f t="shared" si="4"/>
        <v>0</v>
      </c>
      <c r="Q61" s="23"/>
      <c r="R61" s="23"/>
      <c r="S61" s="23"/>
      <c r="T61" s="22">
        <f t="shared" si="5"/>
        <v>0</v>
      </c>
      <c r="U61" s="23"/>
      <c r="V61" s="23"/>
      <c r="W61" s="23"/>
      <c r="X61" s="23"/>
      <c r="Y61" s="23"/>
      <c r="Z61" s="23"/>
      <c r="AA61" s="22">
        <f t="shared" si="6"/>
        <v>0</v>
      </c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2">
        <f t="shared" si="7"/>
        <v>373942</v>
      </c>
      <c r="AM61" s="22">
        <f t="shared" si="8"/>
        <v>0</v>
      </c>
      <c r="AN61" s="23"/>
      <c r="AO61" s="22">
        <f t="shared" si="9"/>
        <v>0</v>
      </c>
      <c r="AP61" s="23"/>
      <c r="AQ61" s="23"/>
      <c r="AR61" s="23"/>
      <c r="AS61" s="22">
        <f t="shared" si="10"/>
        <v>373942</v>
      </c>
      <c r="AT61" s="34">
        <v>373942</v>
      </c>
      <c r="AU61" s="23"/>
      <c r="AV61" s="22">
        <f t="shared" si="11"/>
        <v>0</v>
      </c>
      <c r="AW61" s="22">
        <f t="shared" si="12"/>
        <v>0</v>
      </c>
      <c r="AX61" s="22">
        <f t="shared" si="13"/>
        <v>0</v>
      </c>
      <c r="AY61" s="23"/>
      <c r="AZ61" s="22">
        <f t="shared" si="14"/>
        <v>0</v>
      </c>
      <c r="BA61" s="23"/>
      <c r="BB61" s="23"/>
      <c r="BC61" s="22">
        <f t="shared" si="15"/>
        <v>0</v>
      </c>
      <c r="BD61" s="22">
        <f t="shared" si="15"/>
        <v>0</v>
      </c>
      <c r="BE61" s="23"/>
    </row>
    <row r="62" spans="1:116">
      <c r="A62" s="20" t="s">
        <v>1</v>
      </c>
      <c r="B62" s="20" t="s">
        <v>1</v>
      </c>
      <c r="C62" s="20" t="s">
        <v>95</v>
      </c>
      <c r="D62" s="21" t="s">
        <v>96</v>
      </c>
      <c r="E62" s="22">
        <f t="shared" si="1"/>
        <v>117622</v>
      </c>
      <c r="F62" s="22">
        <f t="shared" si="16"/>
        <v>117622</v>
      </c>
      <c r="G62" s="22">
        <f t="shared" si="17"/>
        <v>0</v>
      </c>
      <c r="H62" s="23"/>
      <c r="I62" s="23"/>
      <c r="J62" s="22">
        <f t="shared" si="3"/>
        <v>0</v>
      </c>
      <c r="K62" s="23"/>
      <c r="L62" s="23"/>
      <c r="M62" s="23"/>
      <c r="N62" s="23"/>
      <c r="O62" s="23"/>
      <c r="P62" s="22">
        <f t="shared" si="4"/>
        <v>0</v>
      </c>
      <c r="Q62" s="23"/>
      <c r="R62" s="23"/>
      <c r="S62" s="23"/>
      <c r="T62" s="22">
        <f t="shared" si="5"/>
        <v>0</v>
      </c>
      <c r="U62" s="23"/>
      <c r="V62" s="23"/>
      <c r="W62" s="23"/>
      <c r="X62" s="23"/>
      <c r="Y62" s="23"/>
      <c r="Z62" s="23"/>
      <c r="AA62" s="22">
        <f t="shared" si="6"/>
        <v>0</v>
      </c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2">
        <f t="shared" si="7"/>
        <v>117622</v>
      </c>
      <c r="AM62" s="22">
        <f t="shared" si="8"/>
        <v>0</v>
      </c>
      <c r="AN62" s="23"/>
      <c r="AO62" s="22">
        <f t="shared" si="9"/>
        <v>0</v>
      </c>
      <c r="AP62" s="23"/>
      <c r="AQ62" s="23"/>
      <c r="AR62" s="23"/>
      <c r="AS62" s="22">
        <f t="shared" si="10"/>
        <v>117622</v>
      </c>
      <c r="AT62" s="23">
        <v>117622</v>
      </c>
      <c r="AU62" s="23"/>
      <c r="AV62" s="22">
        <f t="shared" si="11"/>
        <v>0</v>
      </c>
      <c r="AW62" s="22">
        <f t="shared" si="12"/>
        <v>0</v>
      </c>
      <c r="AX62" s="22">
        <f t="shared" si="13"/>
        <v>0</v>
      </c>
      <c r="AY62" s="23"/>
      <c r="AZ62" s="22">
        <f t="shared" si="14"/>
        <v>0</v>
      </c>
      <c r="BA62" s="23"/>
      <c r="BB62" s="23"/>
      <c r="BC62" s="22">
        <f t="shared" si="15"/>
        <v>0</v>
      </c>
      <c r="BD62" s="22">
        <f t="shared" si="15"/>
        <v>0</v>
      </c>
      <c r="BE62" s="23"/>
    </row>
    <row r="63" spans="1:116">
      <c r="A63" s="20" t="s">
        <v>1</v>
      </c>
      <c r="B63" s="20" t="s">
        <v>1</v>
      </c>
      <c r="C63" s="20" t="s">
        <v>97</v>
      </c>
      <c r="D63" s="21" t="s">
        <v>98</v>
      </c>
      <c r="E63" s="22">
        <f t="shared" si="1"/>
        <v>20487</v>
      </c>
      <c r="F63" s="22">
        <f t="shared" si="16"/>
        <v>20487</v>
      </c>
      <c r="G63" s="22">
        <f t="shared" si="17"/>
        <v>0</v>
      </c>
      <c r="H63" s="23"/>
      <c r="I63" s="23"/>
      <c r="J63" s="22">
        <f t="shared" si="3"/>
        <v>0</v>
      </c>
      <c r="K63" s="23"/>
      <c r="L63" s="23"/>
      <c r="M63" s="23"/>
      <c r="N63" s="23"/>
      <c r="O63" s="23"/>
      <c r="P63" s="22">
        <f t="shared" si="4"/>
        <v>0</v>
      </c>
      <c r="Q63" s="23"/>
      <c r="R63" s="23"/>
      <c r="S63" s="23"/>
      <c r="T63" s="22">
        <f t="shared" si="5"/>
        <v>0</v>
      </c>
      <c r="U63" s="23"/>
      <c r="V63" s="23"/>
      <c r="W63" s="23"/>
      <c r="X63" s="23"/>
      <c r="Y63" s="23"/>
      <c r="Z63" s="23"/>
      <c r="AA63" s="22">
        <f t="shared" si="6"/>
        <v>0</v>
      </c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2">
        <f t="shared" si="7"/>
        <v>20487</v>
      </c>
      <c r="AM63" s="22">
        <f t="shared" si="8"/>
        <v>0</v>
      </c>
      <c r="AN63" s="23"/>
      <c r="AO63" s="22">
        <f t="shared" si="9"/>
        <v>0</v>
      </c>
      <c r="AP63" s="23"/>
      <c r="AQ63" s="23"/>
      <c r="AR63" s="23"/>
      <c r="AS63" s="22">
        <f t="shared" si="10"/>
        <v>20487</v>
      </c>
      <c r="AT63" s="23"/>
      <c r="AU63" s="23">
        <v>20487</v>
      </c>
      <c r="AV63" s="22">
        <f t="shared" si="11"/>
        <v>0</v>
      </c>
      <c r="AW63" s="22">
        <f t="shared" si="12"/>
        <v>0</v>
      </c>
      <c r="AX63" s="22">
        <f t="shared" si="13"/>
        <v>0</v>
      </c>
      <c r="AY63" s="23"/>
      <c r="AZ63" s="22">
        <f t="shared" si="14"/>
        <v>0</v>
      </c>
      <c r="BA63" s="23"/>
      <c r="BB63" s="23"/>
      <c r="BC63" s="22">
        <f t="shared" si="15"/>
        <v>0</v>
      </c>
      <c r="BD63" s="22">
        <f t="shared" si="15"/>
        <v>0</v>
      </c>
      <c r="BE63" s="23"/>
    </row>
    <row r="64" spans="1:116" s="16" customFormat="1">
      <c r="A64" s="12" t="s">
        <v>99</v>
      </c>
      <c r="B64" s="12" t="s">
        <v>1</v>
      </c>
      <c r="C64" s="12" t="s">
        <v>1</v>
      </c>
      <c r="D64" s="13" t="s">
        <v>100</v>
      </c>
      <c r="E64" s="14">
        <f>F64+AV64+BD64</f>
        <v>19626147</v>
      </c>
      <c r="F64" s="14">
        <f t="shared" si="16"/>
        <v>16538261</v>
      </c>
      <c r="G64" s="14">
        <f>H64+I64+J64+P64+R64+S64+T64+AA64</f>
        <v>6092026</v>
      </c>
      <c r="H64" s="24">
        <f>H65+H69+H79</f>
        <v>946178</v>
      </c>
      <c r="I64" s="24">
        <f>I65+I69+I79</f>
        <v>207796</v>
      </c>
      <c r="J64" s="14">
        <f t="shared" si="3"/>
        <v>2708547</v>
      </c>
      <c r="K64" s="24">
        <f>K65+K69+K79</f>
        <v>0</v>
      </c>
      <c r="L64" s="24">
        <f>L65+L69+L79</f>
        <v>0</v>
      </c>
      <c r="M64" s="24">
        <f>M65+M69+M79</f>
        <v>2618526</v>
      </c>
      <c r="N64" s="24">
        <f>N65+N69+N79</f>
        <v>28264</v>
      </c>
      <c r="O64" s="24">
        <f>O65+O69+O79</f>
        <v>61757</v>
      </c>
      <c r="P64" s="14">
        <f t="shared" si="4"/>
        <v>0</v>
      </c>
      <c r="Q64" s="24">
        <f>Q65+Q69+Q79</f>
        <v>0</v>
      </c>
      <c r="R64" s="24">
        <f>R65+R69+R79</f>
        <v>6500</v>
      </c>
      <c r="S64" s="24">
        <f>S65+S69+S79</f>
        <v>22948</v>
      </c>
      <c r="T64" s="14">
        <f>U64+V64+W64+X64+Y64+Z64</f>
        <v>244237</v>
      </c>
      <c r="U64" s="24">
        <f t="shared" ref="U64:Z64" si="42">U65+U69+U79</f>
        <v>0</v>
      </c>
      <c r="V64" s="24">
        <f t="shared" si="42"/>
        <v>175287</v>
      </c>
      <c r="W64" s="24">
        <f t="shared" si="42"/>
        <v>53208</v>
      </c>
      <c r="X64" s="24">
        <f t="shared" si="42"/>
        <v>9892</v>
      </c>
      <c r="Y64" s="24">
        <f t="shared" si="42"/>
        <v>5850</v>
      </c>
      <c r="Z64" s="24">
        <f t="shared" si="42"/>
        <v>0</v>
      </c>
      <c r="AA64" s="14">
        <f t="shared" si="6"/>
        <v>1955820</v>
      </c>
      <c r="AB64" s="24">
        <f t="shared" ref="AB64:AJ64" si="43">AB65+AB69+AB79</f>
        <v>27000</v>
      </c>
      <c r="AC64" s="24">
        <f t="shared" si="43"/>
        <v>25000</v>
      </c>
      <c r="AD64" s="24">
        <f t="shared" si="43"/>
        <v>792402</v>
      </c>
      <c r="AE64" s="24">
        <f t="shared" si="43"/>
        <v>0</v>
      </c>
      <c r="AF64" s="24">
        <f t="shared" si="43"/>
        <v>0</v>
      </c>
      <c r="AG64" s="24">
        <f t="shared" si="43"/>
        <v>90246</v>
      </c>
      <c r="AH64" s="24">
        <f t="shared" si="43"/>
        <v>0</v>
      </c>
      <c r="AI64" s="24">
        <f t="shared" si="43"/>
        <v>0</v>
      </c>
      <c r="AJ64" s="24">
        <f t="shared" si="43"/>
        <v>0</v>
      </c>
      <c r="AK64" s="24">
        <f>AK65+AK69+AK79+AK67</f>
        <v>1021172</v>
      </c>
      <c r="AL64" s="14">
        <f t="shared" si="7"/>
        <v>10446235</v>
      </c>
      <c r="AM64" s="14">
        <f t="shared" si="8"/>
        <v>0</v>
      </c>
      <c r="AN64" s="24">
        <f>AN65+AN69+AN79</f>
        <v>0</v>
      </c>
      <c r="AO64" s="14">
        <f t="shared" si="9"/>
        <v>10446235</v>
      </c>
      <c r="AP64" s="24">
        <f>AP65+AP69+AP79</f>
        <v>10446235</v>
      </c>
      <c r="AQ64" s="24">
        <f>AQ65+AQ69+AQ79</f>
        <v>0</v>
      </c>
      <c r="AR64" s="24">
        <f>AR65+AR69+AR79</f>
        <v>0</v>
      </c>
      <c r="AS64" s="14">
        <f t="shared" si="10"/>
        <v>0</v>
      </c>
      <c r="AT64" s="24">
        <f>AT65+AT69+AT79</f>
        <v>0</v>
      </c>
      <c r="AU64" s="24">
        <f>AU65+AU69+AU79</f>
        <v>0</v>
      </c>
      <c r="AV64" s="14">
        <f t="shared" si="11"/>
        <v>1588614</v>
      </c>
      <c r="AW64" s="14">
        <f t="shared" si="12"/>
        <v>75160</v>
      </c>
      <c r="AX64" s="14">
        <f t="shared" si="13"/>
        <v>75160</v>
      </c>
      <c r="AY64" s="24">
        <f>AY65+AY69+AY79</f>
        <v>75160</v>
      </c>
      <c r="AZ64" s="14">
        <f t="shared" si="14"/>
        <v>0</v>
      </c>
      <c r="BA64" s="24">
        <f>BA65+BA69+BA79</f>
        <v>0</v>
      </c>
      <c r="BB64" s="24">
        <f>BB65+BB69+BB79</f>
        <v>1513454</v>
      </c>
      <c r="BC64" s="14">
        <f t="shared" si="15"/>
        <v>1499272</v>
      </c>
      <c r="BD64" s="14">
        <f t="shared" si="15"/>
        <v>1499272</v>
      </c>
      <c r="BE64" s="24">
        <f>BE65+BE69+BE79</f>
        <v>1499272</v>
      </c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</row>
    <row r="65" spans="1:116" s="19" customFormat="1">
      <c r="A65" s="6" t="s">
        <v>101</v>
      </c>
      <c r="B65" s="6" t="s">
        <v>22</v>
      </c>
      <c r="C65" s="6" t="s">
        <v>1</v>
      </c>
      <c r="D65" s="7" t="s">
        <v>102</v>
      </c>
      <c r="E65" s="17">
        <f t="shared" si="1"/>
        <v>233569</v>
      </c>
      <c r="F65" s="17">
        <f t="shared" si="16"/>
        <v>233569</v>
      </c>
      <c r="G65" s="17">
        <f>H65+I65+J65+P65+R65+S65+T65+AA65</f>
        <v>233569</v>
      </c>
      <c r="H65" s="18">
        <f t="shared" ref="H65:BA65" si="44">H66</f>
        <v>0</v>
      </c>
      <c r="I65" s="18">
        <f t="shared" si="44"/>
        <v>0</v>
      </c>
      <c r="J65" s="17">
        <f>K65+L65+M65+N65+O65</f>
        <v>0</v>
      </c>
      <c r="K65" s="18">
        <f t="shared" si="44"/>
        <v>0</v>
      </c>
      <c r="L65" s="18">
        <f t="shared" si="44"/>
        <v>0</v>
      </c>
      <c r="M65" s="18">
        <f t="shared" si="44"/>
        <v>0</v>
      </c>
      <c r="N65" s="18">
        <f t="shared" si="44"/>
        <v>0</v>
      </c>
      <c r="O65" s="18">
        <f t="shared" si="44"/>
        <v>0</v>
      </c>
      <c r="P65" s="17">
        <f t="shared" si="4"/>
        <v>0</v>
      </c>
      <c r="Q65" s="18">
        <f t="shared" si="44"/>
        <v>0</v>
      </c>
      <c r="R65" s="18">
        <f>R66</f>
        <v>0</v>
      </c>
      <c r="S65" s="18">
        <f t="shared" si="44"/>
        <v>0</v>
      </c>
      <c r="T65" s="17">
        <f t="shared" si="5"/>
        <v>0</v>
      </c>
      <c r="U65" s="18">
        <f t="shared" si="44"/>
        <v>0</v>
      </c>
      <c r="V65" s="18">
        <f t="shared" si="44"/>
        <v>0</v>
      </c>
      <c r="W65" s="18">
        <f t="shared" si="44"/>
        <v>0</v>
      </c>
      <c r="X65" s="18">
        <f t="shared" si="44"/>
        <v>0</v>
      </c>
      <c r="Y65" s="18">
        <f t="shared" si="44"/>
        <v>0</v>
      </c>
      <c r="Z65" s="18">
        <f t="shared" si="44"/>
        <v>0</v>
      </c>
      <c r="AA65" s="17">
        <f t="shared" si="6"/>
        <v>233569</v>
      </c>
      <c r="AB65" s="18">
        <f t="shared" si="44"/>
        <v>0</v>
      </c>
      <c r="AC65" s="18">
        <f t="shared" si="44"/>
        <v>0</v>
      </c>
      <c r="AD65" s="18">
        <f t="shared" si="44"/>
        <v>0</v>
      </c>
      <c r="AE65" s="18">
        <f t="shared" si="44"/>
        <v>0</v>
      </c>
      <c r="AF65" s="18">
        <f t="shared" si="44"/>
        <v>0</v>
      </c>
      <c r="AG65" s="18">
        <f t="shared" si="44"/>
        <v>0</v>
      </c>
      <c r="AH65" s="18">
        <f t="shared" si="44"/>
        <v>0</v>
      </c>
      <c r="AI65" s="18">
        <f t="shared" si="44"/>
        <v>0</v>
      </c>
      <c r="AJ65" s="18">
        <f t="shared" si="44"/>
        <v>0</v>
      </c>
      <c r="AK65" s="18">
        <f t="shared" si="44"/>
        <v>233569</v>
      </c>
      <c r="AL65" s="17">
        <f t="shared" si="7"/>
        <v>0</v>
      </c>
      <c r="AM65" s="17">
        <f t="shared" si="8"/>
        <v>0</v>
      </c>
      <c r="AN65" s="18">
        <f t="shared" si="44"/>
        <v>0</v>
      </c>
      <c r="AO65" s="17">
        <f t="shared" si="9"/>
        <v>0</v>
      </c>
      <c r="AP65" s="18">
        <f t="shared" si="44"/>
        <v>0</v>
      </c>
      <c r="AQ65" s="18">
        <f t="shared" si="44"/>
        <v>0</v>
      </c>
      <c r="AR65" s="18">
        <f t="shared" si="44"/>
        <v>0</v>
      </c>
      <c r="AS65" s="17">
        <f t="shared" si="10"/>
        <v>0</v>
      </c>
      <c r="AT65" s="18">
        <f>AT66</f>
        <v>0</v>
      </c>
      <c r="AU65" s="18">
        <f>AU66</f>
        <v>0</v>
      </c>
      <c r="AV65" s="17">
        <f>AW65+BB65</f>
        <v>0</v>
      </c>
      <c r="AW65" s="17">
        <f>AX65+AZ65</f>
        <v>0</v>
      </c>
      <c r="AX65" s="17">
        <f>AY65</f>
        <v>0</v>
      </c>
      <c r="AY65" s="18">
        <f t="shared" si="44"/>
        <v>0</v>
      </c>
      <c r="AZ65" s="17">
        <f>BA65</f>
        <v>0</v>
      </c>
      <c r="BA65" s="18">
        <f t="shared" si="44"/>
        <v>0</v>
      </c>
      <c r="BB65" s="18">
        <f>BB66</f>
        <v>0</v>
      </c>
      <c r="BC65" s="17">
        <f>BD65</f>
        <v>0</v>
      </c>
      <c r="BD65" s="17">
        <f t="shared" si="15"/>
        <v>0</v>
      </c>
      <c r="BE65" s="18">
        <f>BE66</f>
        <v>0</v>
      </c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  <c r="CZ65" s="5"/>
      <c r="DA65" s="5"/>
      <c r="DB65" s="5"/>
      <c r="DC65" s="5"/>
      <c r="DD65" s="5"/>
      <c r="DE65" s="5"/>
      <c r="DF65" s="5"/>
      <c r="DG65" s="5"/>
      <c r="DH65" s="5"/>
      <c r="DI65" s="5"/>
      <c r="DJ65" s="5"/>
      <c r="DK65" s="5"/>
      <c r="DL65" s="5"/>
    </row>
    <row r="66" spans="1:116">
      <c r="A66" s="20" t="s">
        <v>1</v>
      </c>
      <c r="B66" s="20" t="s">
        <v>1</v>
      </c>
      <c r="C66" s="20" t="s">
        <v>103</v>
      </c>
      <c r="D66" s="21" t="s">
        <v>104</v>
      </c>
      <c r="E66" s="22">
        <f t="shared" si="1"/>
        <v>233569</v>
      </c>
      <c r="F66" s="22">
        <f t="shared" si="16"/>
        <v>233569</v>
      </c>
      <c r="G66" s="22">
        <f>H66+I66+J66+P66+R66+S66+T66+AA66</f>
        <v>233569</v>
      </c>
      <c r="H66" s="23"/>
      <c r="I66" s="23"/>
      <c r="J66" s="22">
        <f>K66+L66+M66+N66+O66</f>
        <v>0</v>
      </c>
      <c r="K66" s="23"/>
      <c r="L66" s="23"/>
      <c r="M66" s="23"/>
      <c r="N66" s="23"/>
      <c r="O66" s="23"/>
      <c r="P66" s="22">
        <f t="shared" si="4"/>
        <v>0</v>
      </c>
      <c r="Q66" s="23"/>
      <c r="R66" s="23"/>
      <c r="S66" s="23"/>
      <c r="T66" s="22">
        <f t="shared" si="5"/>
        <v>0</v>
      </c>
      <c r="U66" s="23"/>
      <c r="V66" s="23"/>
      <c r="W66" s="23"/>
      <c r="X66" s="23"/>
      <c r="Y66" s="23"/>
      <c r="Z66" s="23"/>
      <c r="AA66" s="22">
        <f t="shared" si="6"/>
        <v>233569</v>
      </c>
      <c r="AB66" s="23"/>
      <c r="AC66" s="23"/>
      <c r="AD66" s="23"/>
      <c r="AE66" s="23"/>
      <c r="AF66" s="23"/>
      <c r="AG66" s="23"/>
      <c r="AH66" s="23"/>
      <c r="AI66" s="23"/>
      <c r="AJ66" s="23"/>
      <c r="AK66" s="23">
        <v>233569</v>
      </c>
      <c r="AL66" s="22">
        <f t="shared" si="7"/>
        <v>0</v>
      </c>
      <c r="AM66" s="22">
        <f t="shared" si="8"/>
        <v>0</v>
      </c>
      <c r="AN66" s="23"/>
      <c r="AO66" s="22">
        <f>AP66+AQ66+AR66</f>
        <v>0</v>
      </c>
      <c r="AP66" s="23"/>
      <c r="AQ66" s="23"/>
      <c r="AR66" s="23"/>
      <c r="AS66" s="22">
        <f t="shared" si="10"/>
        <v>0</v>
      </c>
      <c r="AT66" s="23"/>
      <c r="AU66" s="23"/>
      <c r="AV66" s="22">
        <f t="shared" si="11"/>
        <v>0</v>
      </c>
      <c r="AW66" s="22">
        <f>AX66+AZ66</f>
        <v>0</v>
      </c>
      <c r="AX66" s="22">
        <f>AY66</f>
        <v>0</v>
      </c>
      <c r="AY66" s="23"/>
      <c r="AZ66" s="22">
        <f>BA66</f>
        <v>0</v>
      </c>
      <c r="BA66" s="23"/>
      <c r="BB66" s="23"/>
      <c r="BC66" s="22">
        <f>BD66</f>
        <v>0</v>
      </c>
      <c r="BD66" s="22">
        <f t="shared" si="15"/>
        <v>0</v>
      </c>
      <c r="BE66" s="23"/>
    </row>
    <row r="67" spans="1:116">
      <c r="A67" s="6" t="s">
        <v>101</v>
      </c>
      <c r="B67" s="6" t="s">
        <v>8</v>
      </c>
      <c r="C67" s="6"/>
      <c r="D67" s="7" t="s">
        <v>105</v>
      </c>
      <c r="E67" s="17">
        <f t="shared" si="1"/>
        <v>0</v>
      </c>
      <c r="F67" s="17">
        <f t="shared" si="16"/>
        <v>0</v>
      </c>
      <c r="G67" s="17">
        <f>H67+I67+J67+P67+R67+S67+T67+AA67</f>
        <v>0</v>
      </c>
      <c r="H67" s="25">
        <f>H68</f>
        <v>0</v>
      </c>
      <c r="I67" s="25">
        <f>I68</f>
        <v>0</v>
      </c>
      <c r="J67" s="17">
        <f>K67+L67+M67+N67+O67</f>
        <v>0</v>
      </c>
      <c r="K67" s="25">
        <f>K68</f>
        <v>0</v>
      </c>
      <c r="L67" s="25">
        <f t="shared" ref="L67:N67" si="45">L68</f>
        <v>0</v>
      </c>
      <c r="M67" s="25">
        <f t="shared" si="45"/>
        <v>0</v>
      </c>
      <c r="N67" s="25">
        <f t="shared" si="45"/>
        <v>0</v>
      </c>
      <c r="O67" s="25">
        <f>O68</f>
        <v>0</v>
      </c>
      <c r="P67" s="17">
        <f>P68</f>
        <v>0</v>
      </c>
      <c r="Q67" s="25">
        <f>Q68</f>
        <v>0</v>
      </c>
      <c r="R67" s="25">
        <f>R68</f>
        <v>0</v>
      </c>
      <c r="S67" s="25">
        <f>S68</f>
        <v>0</v>
      </c>
      <c r="T67" s="17">
        <f t="shared" si="5"/>
        <v>0</v>
      </c>
      <c r="U67" s="25">
        <f>U68</f>
        <v>0</v>
      </c>
      <c r="V67" s="25">
        <f>V68</f>
        <v>0</v>
      </c>
      <c r="W67" s="25">
        <f>W68</f>
        <v>0</v>
      </c>
      <c r="X67" s="25">
        <f>X68</f>
        <v>0</v>
      </c>
      <c r="Y67" s="25">
        <f t="shared" ref="Y67:Z67" si="46">Y68</f>
        <v>0</v>
      </c>
      <c r="Z67" s="25">
        <f t="shared" si="46"/>
        <v>0</v>
      </c>
      <c r="AA67" s="17">
        <f>AB67+AC67+AD67+AE67+AF67+AG67+AH67+AI67+AJ67+AK67</f>
        <v>0</v>
      </c>
      <c r="AB67" s="25">
        <f>AB68</f>
        <v>0</v>
      </c>
      <c r="AC67" s="25">
        <f>AC68</f>
        <v>0</v>
      </c>
      <c r="AD67" s="25">
        <f>AD68</f>
        <v>0</v>
      </c>
      <c r="AE67" s="25">
        <f t="shared" ref="AE67:AK67" si="47">AE68</f>
        <v>0</v>
      </c>
      <c r="AF67" s="25">
        <f t="shared" si="47"/>
        <v>0</v>
      </c>
      <c r="AG67" s="25">
        <f t="shared" si="47"/>
        <v>0</v>
      </c>
      <c r="AH67" s="25">
        <f t="shared" si="47"/>
        <v>0</v>
      </c>
      <c r="AI67" s="25">
        <f t="shared" si="47"/>
        <v>0</v>
      </c>
      <c r="AJ67" s="25">
        <f t="shared" si="47"/>
        <v>0</v>
      </c>
      <c r="AK67" s="25">
        <f t="shared" si="47"/>
        <v>0</v>
      </c>
      <c r="AL67" s="17">
        <f>AM67+AO67+AS67</f>
        <v>0</v>
      </c>
      <c r="AM67" s="17"/>
      <c r="AN67" s="25">
        <f>AN68</f>
        <v>0</v>
      </c>
      <c r="AO67" s="17">
        <f t="shared" si="9"/>
        <v>0</v>
      </c>
      <c r="AP67" s="25">
        <f>AP68</f>
        <v>0</v>
      </c>
      <c r="AQ67" s="25">
        <f>AQ68</f>
        <v>0</v>
      </c>
      <c r="AR67" s="25">
        <f>AR68</f>
        <v>0</v>
      </c>
      <c r="AS67" s="17">
        <f t="shared" si="10"/>
        <v>0</v>
      </c>
      <c r="AT67" s="25">
        <f>AT68</f>
        <v>0</v>
      </c>
      <c r="AU67" s="25">
        <f>AU68</f>
        <v>0</v>
      </c>
      <c r="AV67" s="17">
        <f>AW67+BB67</f>
        <v>0</v>
      </c>
      <c r="AW67" s="17">
        <f>AX67+AZ67</f>
        <v>0</v>
      </c>
      <c r="AX67" s="17">
        <f>AY67</f>
        <v>0</v>
      </c>
      <c r="AY67" s="25"/>
      <c r="AZ67" s="17">
        <f>BA67</f>
        <v>0</v>
      </c>
      <c r="BA67" s="25"/>
      <c r="BB67" s="25">
        <f>BB68</f>
        <v>0</v>
      </c>
      <c r="BC67" s="17">
        <f>BD67</f>
        <v>0</v>
      </c>
      <c r="BD67" s="17"/>
      <c r="BE67" s="25">
        <f>BE68</f>
        <v>0</v>
      </c>
    </row>
    <row r="68" spans="1:116">
      <c r="A68" s="20"/>
      <c r="B68" s="20"/>
      <c r="C68" s="20" t="s">
        <v>106</v>
      </c>
      <c r="D68" s="21" t="s">
        <v>105</v>
      </c>
      <c r="E68" s="22">
        <f t="shared" si="1"/>
        <v>0</v>
      </c>
      <c r="F68" s="22">
        <f>G68+AL68</f>
        <v>0</v>
      </c>
      <c r="G68" s="22">
        <f>H68+I68+J68+P68+R68+S68+T68+AA68</f>
        <v>0</v>
      </c>
      <c r="H68" s="23"/>
      <c r="I68" s="23"/>
      <c r="J68" s="22"/>
      <c r="K68" s="23"/>
      <c r="L68" s="23"/>
      <c r="M68" s="23"/>
      <c r="N68" s="23"/>
      <c r="O68" s="23"/>
      <c r="P68" s="22"/>
      <c r="Q68" s="23"/>
      <c r="R68" s="23"/>
      <c r="S68" s="23"/>
      <c r="T68" s="22"/>
      <c r="U68" s="23"/>
      <c r="V68" s="23"/>
      <c r="W68" s="23"/>
      <c r="X68" s="23"/>
      <c r="Y68" s="23"/>
      <c r="Z68" s="23"/>
      <c r="AA68" s="26">
        <f>AB68+AC68+AD68+AE68+AF68+AG68+AH68+AI68+AJ68+AK68</f>
        <v>0</v>
      </c>
      <c r="AB68" s="23"/>
      <c r="AC68" s="23"/>
      <c r="AD68" s="23"/>
      <c r="AE68" s="23"/>
      <c r="AF68" s="23"/>
      <c r="AG68" s="23"/>
      <c r="AH68" s="23"/>
      <c r="AI68" s="23"/>
      <c r="AJ68" s="23"/>
      <c r="AK68" s="23">
        <v>0</v>
      </c>
      <c r="AL68" s="22">
        <f t="shared" si="7"/>
        <v>0</v>
      </c>
      <c r="AM68" s="22"/>
      <c r="AN68" s="23"/>
      <c r="AO68" s="22">
        <f>AP68+AQ68+AR68</f>
        <v>0</v>
      </c>
      <c r="AP68" s="23"/>
      <c r="AQ68" s="23"/>
      <c r="AR68" s="23"/>
      <c r="AS68" s="22">
        <f t="shared" si="10"/>
        <v>0</v>
      </c>
      <c r="AT68" s="23"/>
      <c r="AU68" s="23"/>
      <c r="AV68" s="22">
        <f t="shared" si="11"/>
        <v>0</v>
      </c>
      <c r="AW68" s="22">
        <f>AX68+AZ68</f>
        <v>0</v>
      </c>
      <c r="AX68" s="22">
        <f>AY68</f>
        <v>0</v>
      </c>
      <c r="AY68" s="23"/>
      <c r="AZ68" s="22">
        <f>BA68</f>
        <v>0</v>
      </c>
      <c r="BA68" s="23"/>
      <c r="BB68" s="23"/>
      <c r="BC68" s="22">
        <f>BD68</f>
        <v>0</v>
      </c>
      <c r="BD68" s="22"/>
      <c r="BE68" s="23"/>
    </row>
    <row r="69" spans="1:116" s="19" customFormat="1">
      <c r="A69" s="6" t="s">
        <v>101</v>
      </c>
      <c r="B69" s="6" t="s">
        <v>107</v>
      </c>
      <c r="C69" s="6" t="s">
        <v>1</v>
      </c>
      <c r="D69" s="7" t="s">
        <v>108</v>
      </c>
      <c r="E69" s="17">
        <f t="shared" si="1"/>
        <v>6776431</v>
      </c>
      <c r="F69" s="17">
        <f t="shared" si="16"/>
        <v>5201999</v>
      </c>
      <c r="G69" s="17">
        <f t="shared" si="17"/>
        <v>5201999</v>
      </c>
      <c r="H69" s="18">
        <f>H70+H71+H73+H74+H75+H76+H77+H78</f>
        <v>946178</v>
      </c>
      <c r="I69" s="18">
        <f>I70+I71+I73+I74+I75+I76+I77+I78</f>
        <v>207796</v>
      </c>
      <c r="J69" s="17">
        <f t="shared" si="3"/>
        <v>2708547</v>
      </c>
      <c r="K69" s="18">
        <f>K70+K71+K73+K74+K75+K76+K77+K78</f>
        <v>0</v>
      </c>
      <c r="L69" s="18">
        <f>L70+L71+L73+L74+L75+L76+L77+L78</f>
        <v>0</v>
      </c>
      <c r="M69" s="18">
        <f>M70+M71+M73+M74+M75+M76+M77+M78</f>
        <v>2618526</v>
      </c>
      <c r="N69" s="18">
        <f>N70+N71+N73+N74+N75+N76+N77+N78</f>
        <v>28264</v>
      </c>
      <c r="O69" s="18">
        <f>O70+O71+O73+O74+O75+O76+O77+O78</f>
        <v>61757</v>
      </c>
      <c r="P69" s="17">
        <f t="shared" si="4"/>
        <v>0</v>
      </c>
      <c r="Q69" s="18">
        <f>Q70+Q71+Q73+Q74+Q75+Q76+Q77+Q78</f>
        <v>0</v>
      </c>
      <c r="R69" s="18">
        <f>R70+R71+R73+R74+R75+R76+R77+R78</f>
        <v>6500</v>
      </c>
      <c r="S69" s="18">
        <f>S70+S71+S73+S74+S75+S76+S77+S78</f>
        <v>22948</v>
      </c>
      <c r="T69" s="17">
        <f t="shared" si="5"/>
        <v>244237</v>
      </c>
      <c r="U69" s="18">
        <f t="shared" ref="U69:Z69" si="48">U70+U71+U73+U74+U75+U76+U77+U78</f>
        <v>0</v>
      </c>
      <c r="V69" s="18">
        <f t="shared" si="48"/>
        <v>175287</v>
      </c>
      <c r="W69" s="18">
        <f t="shared" si="48"/>
        <v>53208</v>
      </c>
      <c r="X69" s="18">
        <f t="shared" si="48"/>
        <v>9892</v>
      </c>
      <c r="Y69" s="18">
        <f t="shared" si="48"/>
        <v>5850</v>
      </c>
      <c r="Z69" s="18">
        <f t="shared" si="48"/>
        <v>0</v>
      </c>
      <c r="AA69" s="17">
        <f t="shared" si="6"/>
        <v>1065793</v>
      </c>
      <c r="AB69" s="18">
        <f t="shared" ref="AB69:AJ69" si="49">AB70+AB71+AB73+AB74+AB75+AB76+AB77+AB78</f>
        <v>27000</v>
      </c>
      <c r="AC69" s="18">
        <f t="shared" si="49"/>
        <v>25000</v>
      </c>
      <c r="AD69" s="18">
        <f t="shared" si="49"/>
        <v>792402</v>
      </c>
      <c r="AE69" s="18">
        <f t="shared" si="49"/>
        <v>0</v>
      </c>
      <c r="AF69" s="18">
        <f t="shared" si="49"/>
        <v>0</v>
      </c>
      <c r="AG69" s="18">
        <f t="shared" si="49"/>
        <v>90246</v>
      </c>
      <c r="AH69" s="18">
        <f t="shared" si="49"/>
        <v>0</v>
      </c>
      <c r="AI69" s="18">
        <f t="shared" si="49"/>
        <v>0</v>
      </c>
      <c r="AJ69" s="18">
        <f t="shared" si="49"/>
        <v>0</v>
      </c>
      <c r="AK69" s="18">
        <f>AK70+AK71+AK73+AK74+AK75+AK76+AK77+AK78+AK72</f>
        <v>131145</v>
      </c>
      <c r="AL69" s="17">
        <f t="shared" si="7"/>
        <v>0</v>
      </c>
      <c r="AM69" s="17">
        <f t="shared" si="8"/>
        <v>0</v>
      </c>
      <c r="AN69" s="18">
        <f>AN70+AN71+AN73+AN74+AN75+AN76+AN77+AN78</f>
        <v>0</v>
      </c>
      <c r="AO69" s="17">
        <f t="shared" si="9"/>
        <v>0</v>
      </c>
      <c r="AP69" s="18">
        <f>AP70+AP71+AP73+AP74+AP75+AP76+AP77+AP78</f>
        <v>0</v>
      </c>
      <c r="AQ69" s="18">
        <f>AQ70+AQ71+AQ73+AQ74+AQ75+AQ76+AQ77+AQ78</f>
        <v>0</v>
      </c>
      <c r="AR69" s="18">
        <f>AR70+AR71+AR73+AR74+AR75+AR76+AR77+AR78</f>
        <v>0</v>
      </c>
      <c r="AS69" s="17">
        <f t="shared" si="10"/>
        <v>0</v>
      </c>
      <c r="AT69" s="18">
        <f>AT70+AT71+AT73+AT74+AT75+AT76+AT77+AT78</f>
        <v>0</v>
      </c>
      <c r="AU69" s="18">
        <f>AU70+AU71+AU73+AU74+AU75+AU76+AU77+AU78</f>
        <v>0</v>
      </c>
      <c r="AV69" s="17">
        <f t="shared" si="11"/>
        <v>75160</v>
      </c>
      <c r="AW69" s="17">
        <f t="shared" si="12"/>
        <v>75160</v>
      </c>
      <c r="AX69" s="17">
        <f t="shared" si="13"/>
        <v>75160</v>
      </c>
      <c r="AY69" s="18">
        <f>AY70+AY71+AY73+AY74+AY75+AY76+AY77+AY78</f>
        <v>75160</v>
      </c>
      <c r="AZ69" s="17">
        <f t="shared" si="14"/>
        <v>0</v>
      </c>
      <c r="BA69" s="18">
        <f>BA70+BA71+BA73+BA74+BA75+BA76+BA77+BA78</f>
        <v>0</v>
      </c>
      <c r="BB69" s="18">
        <f>BB70+BB71+BB73+BB74+BB75+BB76+BB77+BB78</f>
        <v>0</v>
      </c>
      <c r="BC69" s="17">
        <f t="shared" si="15"/>
        <v>1499272</v>
      </c>
      <c r="BD69" s="17">
        <f t="shared" si="15"/>
        <v>1499272</v>
      </c>
      <c r="BE69" s="18">
        <f>BE70+BE71+BE73+BE74+BE75+BE76+BE77+BE78</f>
        <v>1499272</v>
      </c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  <c r="CZ69" s="5"/>
      <c r="DA69" s="5"/>
      <c r="DB69" s="5"/>
      <c r="DC69" s="5"/>
      <c r="DD69" s="5"/>
      <c r="DE69" s="5"/>
      <c r="DF69" s="5"/>
      <c r="DG69" s="5"/>
      <c r="DH69" s="5"/>
      <c r="DI69" s="5"/>
      <c r="DJ69" s="5"/>
      <c r="DK69" s="5"/>
      <c r="DL69" s="5"/>
    </row>
    <row r="70" spans="1:116">
      <c r="A70" s="20" t="s">
        <v>1</v>
      </c>
      <c r="B70" s="20" t="s">
        <v>1</v>
      </c>
      <c r="C70" s="20" t="s">
        <v>109</v>
      </c>
      <c r="D70" s="21" t="s">
        <v>110</v>
      </c>
      <c r="E70" s="22">
        <f t="shared" si="1"/>
        <v>1122319</v>
      </c>
      <c r="F70" s="22">
        <f t="shared" si="16"/>
        <v>1122319</v>
      </c>
      <c r="G70" s="22">
        <f t="shared" si="17"/>
        <v>1122319</v>
      </c>
      <c r="H70" s="23">
        <v>865553</v>
      </c>
      <c r="I70" s="23">
        <v>200480</v>
      </c>
      <c r="J70" s="22">
        <f t="shared" si="3"/>
        <v>20239</v>
      </c>
      <c r="K70" s="23"/>
      <c r="L70" s="23"/>
      <c r="M70" s="23"/>
      <c r="N70" s="23"/>
      <c r="O70" s="23">
        <f>60239-40000</f>
        <v>20239</v>
      </c>
      <c r="P70" s="22">
        <f t="shared" si="4"/>
        <v>0</v>
      </c>
      <c r="Q70" s="23"/>
      <c r="R70" s="23"/>
      <c r="S70" s="23">
        <f>23620-13850</f>
        <v>9770</v>
      </c>
      <c r="T70" s="22">
        <f t="shared" si="5"/>
        <v>2025</v>
      </c>
      <c r="U70" s="23"/>
      <c r="V70" s="23">
        <v>463</v>
      </c>
      <c r="W70" s="23">
        <v>468</v>
      </c>
      <c r="X70" s="23">
        <v>1094</v>
      </c>
      <c r="Y70" s="23"/>
      <c r="Z70" s="23"/>
      <c r="AA70" s="22">
        <f t="shared" si="6"/>
        <v>24252</v>
      </c>
      <c r="AB70" s="23"/>
      <c r="AC70" s="23"/>
      <c r="AD70" s="23">
        <v>8652</v>
      </c>
      <c r="AE70" s="23"/>
      <c r="AF70" s="23"/>
      <c r="AG70" s="23"/>
      <c r="AH70" s="23"/>
      <c r="AI70" s="23"/>
      <c r="AJ70" s="23"/>
      <c r="AK70" s="23">
        <v>15600</v>
      </c>
      <c r="AL70" s="22">
        <f t="shared" si="7"/>
        <v>0</v>
      </c>
      <c r="AM70" s="22">
        <f t="shared" si="8"/>
        <v>0</v>
      </c>
      <c r="AN70" s="23"/>
      <c r="AO70" s="22">
        <f t="shared" si="9"/>
        <v>0</v>
      </c>
      <c r="AP70" s="23"/>
      <c r="AQ70" s="23"/>
      <c r="AR70" s="23"/>
      <c r="AS70" s="22">
        <f t="shared" si="10"/>
        <v>0</v>
      </c>
      <c r="AT70" s="23"/>
      <c r="AU70" s="23"/>
      <c r="AV70" s="22">
        <f t="shared" si="11"/>
        <v>0</v>
      </c>
      <c r="AW70" s="22">
        <f t="shared" si="12"/>
        <v>0</v>
      </c>
      <c r="AX70" s="22">
        <f t="shared" si="13"/>
        <v>0</v>
      </c>
      <c r="AY70" s="23">
        <f>61000-61000</f>
        <v>0</v>
      </c>
      <c r="AZ70" s="22">
        <f t="shared" si="14"/>
        <v>0</v>
      </c>
      <c r="BA70" s="23"/>
      <c r="BB70" s="23"/>
      <c r="BC70" s="22">
        <f t="shared" si="15"/>
        <v>0</v>
      </c>
      <c r="BD70" s="22">
        <f t="shared" si="15"/>
        <v>0</v>
      </c>
      <c r="BE70" s="23"/>
    </row>
    <row r="71" spans="1:116">
      <c r="A71" s="38"/>
      <c r="B71" s="38"/>
      <c r="C71" s="38" t="s">
        <v>83</v>
      </c>
      <c r="D71" s="39" t="s">
        <v>111</v>
      </c>
      <c r="E71" s="26">
        <f t="shared" si="1"/>
        <v>180530</v>
      </c>
      <c r="F71" s="26">
        <f t="shared" si="16"/>
        <v>169400</v>
      </c>
      <c r="G71" s="22">
        <f t="shared" si="17"/>
        <v>169400</v>
      </c>
      <c r="H71" s="23">
        <v>0</v>
      </c>
      <c r="I71" s="23"/>
      <c r="J71" s="22">
        <f t="shared" si="3"/>
        <v>29937</v>
      </c>
      <c r="K71" s="23"/>
      <c r="L71" s="23"/>
      <c r="M71" s="23"/>
      <c r="N71" s="40">
        <v>22264</v>
      </c>
      <c r="O71" s="23">
        <v>7673</v>
      </c>
      <c r="P71" s="22">
        <f t="shared" si="4"/>
        <v>0</v>
      </c>
      <c r="Q71" s="23"/>
      <c r="R71" s="23"/>
      <c r="S71" s="23">
        <v>4989</v>
      </c>
      <c r="T71" s="22">
        <f t="shared" si="5"/>
        <v>6752</v>
      </c>
      <c r="U71" s="23"/>
      <c r="V71" s="23">
        <v>4634</v>
      </c>
      <c r="W71" s="23">
        <v>1590</v>
      </c>
      <c r="X71" s="23">
        <v>208</v>
      </c>
      <c r="Y71" s="23">
        <v>320</v>
      </c>
      <c r="Z71" s="23"/>
      <c r="AA71" s="22">
        <f t="shared" si="6"/>
        <v>127722</v>
      </c>
      <c r="AB71" s="23"/>
      <c r="AC71" s="23">
        <v>1000</v>
      </c>
      <c r="AD71" s="23">
        <v>2000</v>
      </c>
      <c r="AE71" s="23"/>
      <c r="AF71" s="23"/>
      <c r="AG71" s="23">
        <v>90246</v>
      </c>
      <c r="AH71" s="23"/>
      <c r="AI71" s="23"/>
      <c r="AJ71" s="23"/>
      <c r="AK71" s="23">
        <v>34476</v>
      </c>
      <c r="AL71" s="22">
        <f t="shared" si="7"/>
        <v>0</v>
      </c>
      <c r="AM71" s="22">
        <f t="shared" si="8"/>
        <v>0</v>
      </c>
      <c r="AN71" s="23"/>
      <c r="AO71" s="22">
        <f t="shared" si="9"/>
        <v>0</v>
      </c>
      <c r="AP71" s="23"/>
      <c r="AQ71" s="23"/>
      <c r="AR71" s="23"/>
      <c r="AS71" s="22">
        <f t="shared" si="10"/>
        <v>0</v>
      </c>
      <c r="AT71" s="23"/>
      <c r="AU71" s="23"/>
      <c r="AV71" s="22">
        <f t="shared" si="11"/>
        <v>11130</v>
      </c>
      <c r="AW71" s="22">
        <f t="shared" si="12"/>
        <v>11130</v>
      </c>
      <c r="AX71" s="22">
        <f t="shared" si="13"/>
        <v>11130</v>
      </c>
      <c r="AY71" s="23">
        <v>11130</v>
      </c>
      <c r="AZ71" s="22">
        <f t="shared" si="14"/>
        <v>0</v>
      </c>
      <c r="BA71" s="23"/>
      <c r="BB71" s="23"/>
      <c r="BC71" s="22">
        <f t="shared" si="15"/>
        <v>0</v>
      </c>
      <c r="BD71" s="22">
        <f t="shared" si="15"/>
        <v>0</v>
      </c>
      <c r="BE71" s="23"/>
    </row>
    <row r="72" spans="1:116">
      <c r="A72" s="38"/>
      <c r="B72" s="38"/>
      <c r="C72" s="38" t="s">
        <v>93</v>
      </c>
      <c r="D72" s="39" t="s">
        <v>257</v>
      </c>
      <c r="E72" s="26">
        <f t="shared" si="1"/>
        <v>0</v>
      </c>
      <c r="F72" s="26">
        <f t="shared" si="16"/>
        <v>0</v>
      </c>
      <c r="G72" s="22">
        <f t="shared" si="17"/>
        <v>0</v>
      </c>
      <c r="H72" s="23"/>
      <c r="I72" s="23"/>
      <c r="J72" s="22"/>
      <c r="K72" s="23"/>
      <c r="L72" s="23"/>
      <c r="M72" s="23"/>
      <c r="N72" s="23"/>
      <c r="O72" s="23"/>
      <c r="P72" s="22"/>
      <c r="Q72" s="23"/>
      <c r="R72" s="23"/>
      <c r="S72" s="23"/>
      <c r="T72" s="22"/>
      <c r="U72" s="23"/>
      <c r="V72" s="23"/>
      <c r="W72" s="23"/>
      <c r="X72" s="23"/>
      <c r="Y72" s="23"/>
      <c r="Z72" s="23"/>
      <c r="AA72" s="22">
        <f t="shared" si="6"/>
        <v>0</v>
      </c>
      <c r="AB72" s="23"/>
      <c r="AC72" s="23"/>
      <c r="AD72" s="23"/>
      <c r="AE72" s="23"/>
      <c r="AF72" s="23"/>
      <c r="AG72" s="23"/>
      <c r="AH72" s="23"/>
      <c r="AI72" s="23"/>
      <c r="AJ72" s="23"/>
      <c r="AK72" s="23">
        <v>0</v>
      </c>
      <c r="AL72" s="22"/>
      <c r="AM72" s="22"/>
      <c r="AN72" s="23"/>
      <c r="AO72" s="22"/>
      <c r="AP72" s="23"/>
      <c r="AQ72" s="23"/>
      <c r="AR72" s="23"/>
      <c r="AS72" s="22"/>
      <c r="AT72" s="23"/>
      <c r="AU72" s="23"/>
      <c r="AV72" s="22"/>
      <c r="AW72" s="22"/>
      <c r="AX72" s="22"/>
      <c r="AY72" s="23"/>
      <c r="AZ72" s="22"/>
      <c r="BA72" s="23"/>
      <c r="BB72" s="23"/>
      <c r="BC72" s="22"/>
      <c r="BD72" s="22"/>
      <c r="BE72" s="23"/>
    </row>
    <row r="73" spans="1:116">
      <c r="A73" s="38" t="s">
        <v>1</v>
      </c>
      <c r="B73" s="38" t="s">
        <v>1</v>
      </c>
      <c r="C73" s="38" t="s">
        <v>112</v>
      </c>
      <c r="D73" s="39" t="s">
        <v>113</v>
      </c>
      <c r="E73" s="41">
        <f t="shared" si="1"/>
        <v>1499272</v>
      </c>
      <c r="F73" s="26">
        <f>G73+AL73</f>
        <v>0</v>
      </c>
      <c r="G73" s="22">
        <f t="shared" si="17"/>
        <v>0</v>
      </c>
      <c r="H73" s="23"/>
      <c r="I73" s="23"/>
      <c r="J73" s="22">
        <f t="shared" si="3"/>
        <v>0</v>
      </c>
      <c r="K73" s="23"/>
      <c r="L73" s="23"/>
      <c r="M73" s="23"/>
      <c r="N73" s="23"/>
      <c r="O73" s="23"/>
      <c r="P73" s="22">
        <f t="shared" si="4"/>
        <v>0</v>
      </c>
      <c r="Q73" s="23"/>
      <c r="R73" s="23"/>
      <c r="S73" s="23"/>
      <c r="T73" s="22">
        <f t="shared" si="5"/>
        <v>0</v>
      </c>
      <c r="U73" s="23"/>
      <c r="V73" s="23"/>
      <c r="W73" s="23"/>
      <c r="X73" s="23"/>
      <c r="Y73" s="23"/>
      <c r="Z73" s="23"/>
      <c r="AA73" s="22">
        <f t="shared" si="6"/>
        <v>0</v>
      </c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2">
        <f t="shared" si="7"/>
        <v>0</v>
      </c>
      <c r="AM73" s="22">
        <f t="shared" si="8"/>
        <v>0</v>
      </c>
      <c r="AN73" s="23"/>
      <c r="AO73" s="22">
        <f t="shared" si="9"/>
        <v>0</v>
      </c>
      <c r="AP73" s="23"/>
      <c r="AQ73" s="23"/>
      <c r="AR73" s="23"/>
      <c r="AS73" s="22">
        <f t="shared" si="10"/>
        <v>0</v>
      </c>
      <c r="AT73" s="23"/>
      <c r="AU73" s="23"/>
      <c r="AV73" s="22">
        <f t="shared" si="11"/>
        <v>0</v>
      </c>
      <c r="AW73" s="22">
        <f t="shared" si="12"/>
        <v>0</v>
      </c>
      <c r="AX73" s="22">
        <f t="shared" si="13"/>
        <v>0</v>
      </c>
      <c r="AY73" s="23"/>
      <c r="AZ73" s="22">
        <f t="shared" si="14"/>
        <v>0</v>
      </c>
      <c r="BA73" s="23"/>
      <c r="BB73" s="23"/>
      <c r="BC73" s="22">
        <f t="shared" si="15"/>
        <v>1499272</v>
      </c>
      <c r="BD73" s="22">
        <f t="shared" si="15"/>
        <v>1499272</v>
      </c>
      <c r="BE73" s="40">
        <f>1484428+14844</f>
        <v>1499272</v>
      </c>
    </row>
    <row r="74" spans="1:116">
      <c r="A74" s="38" t="s">
        <v>1</v>
      </c>
      <c r="B74" s="38" t="s">
        <v>1</v>
      </c>
      <c r="C74" s="38" t="s">
        <v>114</v>
      </c>
      <c r="D74" s="39" t="s">
        <v>115</v>
      </c>
      <c r="E74" s="26">
        <f t="shared" si="1"/>
        <v>287460</v>
      </c>
      <c r="F74" s="26">
        <f t="shared" si="16"/>
        <v>273430</v>
      </c>
      <c r="G74" s="22">
        <f t="shared" si="17"/>
        <v>273430</v>
      </c>
      <c r="H74" s="23"/>
      <c r="I74" s="23"/>
      <c r="J74" s="22">
        <f t="shared" si="3"/>
        <v>16670</v>
      </c>
      <c r="K74" s="23"/>
      <c r="L74" s="23"/>
      <c r="M74" s="23"/>
      <c r="N74" s="23"/>
      <c r="O74" s="40">
        <v>16670</v>
      </c>
      <c r="P74" s="22">
        <f t="shared" si="4"/>
        <v>0</v>
      </c>
      <c r="Q74" s="23"/>
      <c r="R74" s="23"/>
      <c r="S74" s="23"/>
      <c r="T74" s="22">
        <f t="shared" si="5"/>
        <v>225910</v>
      </c>
      <c r="U74" s="23"/>
      <c r="V74" s="23">
        <v>163490</v>
      </c>
      <c r="W74" s="23">
        <v>50100</v>
      </c>
      <c r="X74" s="23">
        <v>7290</v>
      </c>
      <c r="Y74" s="23">
        <v>5030</v>
      </c>
      <c r="Z74" s="23"/>
      <c r="AA74" s="22">
        <f t="shared" si="6"/>
        <v>30850</v>
      </c>
      <c r="AB74" s="23"/>
      <c r="AC74" s="23"/>
      <c r="AD74" s="23"/>
      <c r="AE74" s="23"/>
      <c r="AF74" s="23"/>
      <c r="AG74" s="23"/>
      <c r="AH74" s="23"/>
      <c r="AI74" s="23"/>
      <c r="AJ74" s="23"/>
      <c r="AK74" s="23">
        <v>30850</v>
      </c>
      <c r="AL74" s="22">
        <f t="shared" si="7"/>
        <v>0</v>
      </c>
      <c r="AM74" s="22">
        <f t="shared" si="8"/>
        <v>0</v>
      </c>
      <c r="AN74" s="23"/>
      <c r="AO74" s="22">
        <f t="shared" si="9"/>
        <v>0</v>
      </c>
      <c r="AP74" s="23"/>
      <c r="AQ74" s="23"/>
      <c r="AR74" s="23"/>
      <c r="AS74" s="22">
        <f t="shared" si="10"/>
        <v>0</v>
      </c>
      <c r="AT74" s="23"/>
      <c r="AU74" s="23"/>
      <c r="AV74" s="22">
        <f t="shared" si="11"/>
        <v>14030</v>
      </c>
      <c r="AW74" s="22">
        <f t="shared" si="12"/>
        <v>14030</v>
      </c>
      <c r="AX74" s="22">
        <f t="shared" si="13"/>
        <v>14030</v>
      </c>
      <c r="AY74" s="23">
        <v>14030</v>
      </c>
      <c r="AZ74" s="22">
        <f t="shared" si="14"/>
        <v>0</v>
      </c>
      <c r="BA74" s="23"/>
      <c r="BB74" s="23"/>
      <c r="BC74" s="22">
        <f t="shared" si="15"/>
        <v>0</v>
      </c>
      <c r="BD74" s="22">
        <f t="shared" si="15"/>
        <v>0</v>
      </c>
      <c r="BE74" s="23"/>
    </row>
    <row r="75" spans="1:116">
      <c r="A75" s="38" t="s">
        <v>1</v>
      </c>
      <c r="B75" s="38" t="s">
        <v>1</v>
      </c>
      <c r="C75" s="38" t="s">
        <v>116</v>
      </c>
      <c r="D75" s="39" t="s">
        <v>117</v>
      </c>
      <c r="E75" s="26">
        <f t="shared" si="1"/>
        <v>10000</v>
      </c>
      <c r="F75" s="26">
        <f t="shared" si="16"/>
        <v>10000</v>
      </c>
      <c r="G75" s="22">
        <f t="shared" si="17"/>
        <v>10000</v>
      </c>
      <c r="H75" s="23"/>
      <c r="I75" s="23"/>
      <c r="J75" s="22">
        <f t="shared" si="3"/>
        <v>0</v>
      </c>
      <c r="K75" s="23"/>
      <c r="L75" s="23"/>
      <c r="M75" s="23"/>
      <c r="N75" s="23"/>
      <c r="O75" s="23"/>
      <c r="P75" s="22">
        <f t="shared" si="4"/>
        <v>0</v>
      </c>
      <c r="Q75" s="23"/>
      <c r="R75" s="23"/>
      <c r="S75" s="23"/>
      <c r="T75" s="22">
        <f t="shared" si="5"/>
        <v>0</v>
      </c>
      <c r="U75" s="23"/>
      <c r="V75" s="23"/>
      <c r="W75" s="23"/>
      <c r="X75" s="23"/>
      <c r="Y75" s="23"/>
      <c r="Z75" s="23"/>
      <c r="AA75" s="22">
        <f t="shared" si="6"/>
        <v>10000</v>
      </c>
      <c r="AB75" s="23"/>
      <c r="AC75" s="23"/>
      <c r="AD75" s="23"/>
      <c r="AE75" s="23"/>
      <c r="AF75" s="23"/>
      <c r="AG75" s="23"/>
      <c r="AH75" s="23"/>
      <c r="AI75" s="23"/>
      <c r="AJ75" s="23"/>
      <c r="AK75" s="23">
        <f>20000-10000</f>
        <v>10000</v>
      </c>
      <c r="AL75" s="22">
        <f t="shared" si="7"/>
        <v>0</v>
      </c>
      <c r="AM75" s="22">
        <f t="shared" si="8"/>
        <v>0</v>
      </c>
      <c r="AN75" s="23"/>
      <c r="AO75" s="22">
        <f t="shared" si="9"/>
        <v>0</v>
      </c>
      <c r="AP75" s="23"/>
      <c r="AQ75" s="23"/>
      <c r="AR75" s="23"/>
      <c r="AS75" s="22">
        <f t="shared" si="10"/>
        <v>0</v>
      </c>
      <c r="AT75" s="23"/>
      <c r="AU75" s="23"/>
      <c r="AV75" s="22">
        <f t="shared" si="11"/>
        <v>0</v>
      </c>
      <c r="AW75" s="22">
        <f t="shared" si="12"/>
        <v>0</v>
      </c>
      <c r="AX75" s="22">
        <f t="shared" si="13"/>
        <v>0</v>
      </c>
      <c r="AY75" s="23"/>
      <c r="AZ75" s="22">
        <f t="shared" si="14"/>
        <v>0</v>
      </c>
      <c r="BA75" s="23"/>
      <c r="BB75" s="23"/>
      <c r="BC75" s="22">
        <f t="shared" si="15"/>
        <v>0</v>
      </c>
      <c r="BD75" s="22">
        <f t="shared" si="15"/>
        <v>0</v>
      </c>
      <c r="BE75" s="23"/>
    </row>
    <row r="76" spans="1:116">
      <c r="A76" s="38" t="s">
        <v>1</v>
      </c>
      <c r="B76" s="38" t="s">
        <v>1</v>
      </c>
      <c r="C76" s="38" t="s">
        <v>118</v>
      </c>
      <c r="D76" s="39" t="s">
        <v>90</v>
      </c>
      <c r="E76" s="26">
        <f t="shared" si="1"/>
        <v>85608</v>
      </c>
      <c r="F76" s="26">
        <f t="shared" si="16"/>
        <v>85608</v>
      </c>
      <c r="G76" s="22">
        <f t="shared" si="17"/>
        <v>85608</v>
      </c>
      <c r="H76" s="23">
        <v>51365</v>
      </c>
      <c r="I76" s="23">
        <v>0</v>
      </c>
      <c r="J76" s="22">
        <f t="shared" si="3"/>
        <v>10000</v>
      </c>
      <c r="K76" s="23"/>
      <c r="L76" s="23"/>
      <c r="M76" s="23"/>
      <c r="N76" s="23">
        <v>6000</v>
      </c>
      <c r="O76" s="23">
        <v>4000</v>
      </c>
      <c r="P76" s="22">
        <f t="shared" si="4"/>
        <v>0</v>
      </c>
      <c r="Q76" s="23"/>
      <c r="R76" s="23"/>
      <c r="S76" s="23">
        <v>4500</v>
      </c>
      <c r="T76" s="22">
        <f t="shared" si="5"/>
        <v>6050</v>
      </c>
      <c r="U76" s="23"/>
      <c r="V76" s="40">
        <v>5000</v>
      </c>
      <c r="W76" s="23">
        <v>700</v>
      </c>
      <c r="X76" s="23">
        <v>150</v>
      </c>
      <c r="Y76" s="23">
        <v>200</v>
      </c>
      <c r="Z76" s="23"/>
      <c r="AA76" s="22">
        <f t="shared" si="6"/>
        <v>13693</v>
      </c>
      <c r="AB76" s="23"/>
      <c r="AC76" s="23"/>
      <c r="AD76" s="23">
        <v>1500</v>
      </c>
      <c r="AE76" s="23"/>
      <c r="AF76" s="23"/>
      <c r="AG76" s="23"/>
      <c r="AH76" s="23"/>
      <c r="AI76" s="23"/>
      <c r="AJ76" s="23"/>
      <c r="AK76" s="23">
        <v>12193</v>
      </c>
      <c r="AL76" s="22">
        <f t="shared" si="7"/>
        <v>0</v>
      </c>
      <c r="AM76" s="22">
        <f t="shared" si="8"/>
        <v>0</v>
      </c>
      <c r="AN76" s="23"/>
      <c r="AO76" s="22">
        <f t="shared" si="9"/>
        <v>0</v>
      </c>
      <c r="AP76" s="23"/>
      <c r="AQ76" s="23"/>
      <c r="AR76" s="23"/>
      <c r="AS76" s="22">
        <f t="shared" si="10"/>
        <v>0</v>
      </c>
      <c r="AT76" s="23"/>
      <c r="AU76" s="23"/>
      <c r="AV76" s="22">
        <f t="shared" si="11"/>
        <v>0</v>
      </c>
      <c r="AW76" s="22">
        <f t="shared" si="12"/>
        <v>0</v>
      </c>
      <c r="AX76" s="22">
        <f t="shared" si="13"/>
        <v>0</v>
      </c>
      <c r="AY76" s="23"/>
      <c r="AZ76" s="22">
        <f t="shared" si="14"/>
        <v>0</v>
      </c>
      <c r="BA76" s="23"/>
      <c r="BB76" s="23"/>
      <c r="BC76" s="22">
        <f t="shared" si="15"/>
        <v>0</v>
      </c>
      <c r="BD76" s="22">
        <f t="shared" si="15"/>
        <v>0</v>
      </c>
      <c r="BE76" s="23"/>
    </row>
    <row r="77" spans="1:116">
      <c r="A77" s="38" t="s">
        <v>1</v>
      </c>
      <c r="B77" s="38" t="s">
        <v>1</v>
      </c>
      <c r="C77" s="38" t="s">
        <v>119</v>
      </c>
      <c r="D77" s="39" t="s">
        <v>120</v>
      </c>
      <c r="E77" s="26">
        <f t="shared" si="1"/>
        <v>3444918</v>
      </c>
      <c r="F77" s="26">
        <f t="shared" si="16"/>
        <v>3444918</v>
      </c>
      <c r="G77" s="26">
        <f t="shared" si="17"/>
        <v>3444918</v>
      </c>
      <c r="H77" s="40">
        <v>29260</v>
      </c>
      <c r="I77" s="40">
        <v>7316</v>
      </c>
      <c r="J77" s="26">
        <f t="shared" si="3"/>
        <v>2618981</v>
      </c>
      <c r="K77" s="40"/>
      <c r="L77" s="40"/>
      <c r="M77" s="40">
        <f>1480726+1120000+17800</f>
        <v>2618526</v>
      </c>
      <c r="N77" s="40"/>
      <c r="O77" s="40">
        <v>455</v>
      </c>
      <c r="P77" s="26">
        <f t="shared" si="4"/>
        <v>0</v>
      </c>
      <c r="Q77" s="40"/>
      <c r="R77" s="40"/>
      <c r="S77" s="40"/>
      <c r="T77" s="26">
        <f t="shared" si="5"/>
        <v>0</v>
      </c>
      <c r="U77" s="40"/>
      <c r="V77" s="40"/>
      <c r="W77" s="40"/>
      <c r="X77" s="40"/>
      <c r="Y77" s="40"/>
      <c r="Z77" s="40"/>
      <c r="AA77" s="26">
        <f t="shared" si="6"/>
        <v>789361</v>
      </c>
      <c r="AB77" s="40"/>
      <c r="AC77" s="40"/>
      <c r="AD77" s="40">
        <f>777050</f>
        <v>777050</v>
      </c>
      <c r="AE77" s="40"/>
      <c r="AF77" s="40"/>
      <c r="AG77" s="40"/>
      <c r="AH77" s="40"/>
      <c r="AI77" s="40"/>
      <c r="AJ77" s="40"/>
      <c r="AK77" s="40">
        <v>12311</v>
      </c>
      <c r="AL77" s="26">
        <f t="shared" si="7"/>
        <v>0</v>
      </c>
      <c r="AM77" s="26">
        <f t="shared" si="8"/>
        <v>0</v>
      </c>
      <c r="AN77" s="40"/>
      <c r="AO77" s="26">
        <f t="shared" si="9"/>
        <v>0</v>
      </c>
      <c r="AP77" s="40"/>
      <c r="AQ77" s="40"/>
      <c r="AR77" s="40"/>
      <c r="AS77" s="26">
        <f t="shared" si="10"/>
        <v>0</v>
      </c>
      <c r="AT77" s="40"/>
      <c r="AU77" s="40"/>
      <c r="AV77" s="26">
        <f t="shared" si="11"/>
        <v>0</v>
      </c>
      <c r="AW77" s="26">
        <f t="shared" si="12"/>
        <v>0</v>
      </c>
      <c r="AX77" s="26">
        <f t="shared" si="13"/>
        <v>0</v>
      </c>
      <c r="AY77" s="40"/>
      <c r="AZ77" s="26">
        <f t="shared" si="14"/>
        <v>0</v>
      </c>
      <c r="BA77" s="40"/>
      <c r="BB77" s="40"/>
      <c r="BC77" s="26">
        <f t="shared" si="15"/>
        <v>0</v>
      </c>
      <c r="BD77" s="26">
        <f t="shared" si="15"/>
        <v>0</v>
      </c>
      <c r="BE77" s="40"/>
    </row>
    <row r="78" spans="1:116">
      <c r="A78" s="38" t="s">
        <v>1</v>
      </c>
      <c r="B78" s="38" t="s">
        <v>1</v>
      </c>
      <c r="C78" s="38" t="s">
        <v>121</v>
      </c>
      <c r="D78" s="39" t="s">
        <v>122</v>
      </c>
      <c r="E78" s="26">
        <f t="shared" si="1"/>
        <v>146324</v>
      </c>
      <c r="F78" s="26">
        <f t="shared" si="16"/>
        <v>96324</v>
      </c>
      <c r="G78" s="26">
        <f t="shared" si="17"/>
        <v>96324</v>
      </c>
      <c r="H78" s="40">
        <v>0</v>
      </c>
      <c r="I78" s="40">
        <v>0</v>
      </c>
      <c r="J78" s="26">
        <f t="shared" si="3"/>
        <v>12720</v>
      </c>
      <c r="K78" s="40"/>
      <c r="L78" s="40"/>
      <c r="M78" s="40"/>
      <c r="N78" s="40">
        <v>0</v>
      </c>
      <c r="O78" s="40">
        <v>12720</v>
      </c>
      <c r="P78" s="26">
        <f t="shared" si="4"/>
        <v>0</v>
      </c>
      <c r="Q78" s="40">
        <v>0</v>
      </c>
      <c r="R78" s="40">
        <v>6500</v>
      </c>
      <c r="S78" s="40">
        <v>3689</v>
      </c>
      <c r="T78" s="26">
        <f t="shared" si="5"/>
        <v>3500</v>
      </c>
      <c r="U78" s="40"/>
      <c r="V78" s="40">
        <v>1700</v>
      </c>
      <c r="W78" s="40">
        <v>350</v>
      </c>
      <c r="X78" s="40">
        <v>1150</v>
      </c>
      <c r="Y78" s="40">
        <v>300</v>
      </c>
      <c r="Z78" s="40"/>
      <c r="AA78" s="26">
        <f t="shared" si="6"/>
        <v>69915</v>
      </c>
      <c r="AB78" s="40">
        <v>27000</v>
      </c>
      <c r="AC78" s="40">
        <v>24000</v>
      </c>
      <c r="AD78" s="40">
        <v>3200</v>
      </c>
      <c r="AE78" s="40"/>
      <c r="AF78" s="40"/>
      <c r="AG78" s="40"/>
      <c r="AH78" s="40"/>
      <c r="AI78" s="40"/>
      <c r="AJ78" s="40"/>
      <c r="AK78" s="40">
        <v>15715</v>
      </c>
      <c r="AL78" s="26">
        <f t="shared" si="7"/>
        <v>0</v>
      </c>
      <c r="AM78" s="26">
        <f t="shared" si="8"/>
        <v>0</v>
      </c>
      <c r="AN78" s="40"/>
      <c r="AO78" s="26">
        <f t="shared" si="9"/>
        <v>0</v>
      </c>
      <c r="AP78" s="40"/>
      <c r="AQ78" s="40"/>
      <c r="AR78" s="40"/>
      <c r="AS78" s="26">
        <f t="shared" si="10"/>
        <v>0</v>
      </c>
      <c r="AT78" s="40"/>
      <c r="AU78" s="40"/>
      <c r="AV78" s="26">
        <f t="shared" si="11"/>
        <v>50000</v>
      </c>
      <c r="AW78" s="26">
        <f t="shared" si="12"/>
        <v>50000</v>
      </c>
      <c r="AX78" s="26">
        <f t="shared" si="13"/>
        <v>50000</v>
      </c>
      <c r="AY78" s="40">
        <v>50000</v>
      </c>
      <c r="AZ78" s="26">
        <f t="shared" si="14"/>
        <v>0</v>
      </c>
      <c r="BA78" s="40"/>
      <c r="BB78" s="40"/>
      <c r="BC78" s="26">
        <f t="shared" si="15"/>
        <v>0</v>
      </c>
      <c r="BD78" s="26">
        <f t="shared" si="15"/>
        <v>0</v>
      </c>
      <c r="BE78" s="40"/>
    </row>
    <row r="79" spans="1:116" s="19" customFormat="1">
      <c r="A79" s="6" t="s">
        <v>101</v>
      </c>
      <c r="B79" s="6" t="s">
        <v>123</v>
      </c>
      <c r="C79" s="6" t="s">
        <v>1</v>
      </c>
      <c r="D79" s="7" t="s">
        <v>124</v>
      </c>
      <c r="E79" s="17">
        <f t="shared" ref="E79:E87" si="50">F79+AV79+BD79</f>
        <v>12616147</v>
      </c>
      <c r="F79" s="17">
        <f t="shared" si="16"/>
        <v>11102693</v>
      </c>
      <c r="G79" s="17">
        <f t="shared" si="17"/>
        <v>656458</v>
      </c>
      <c r="H79" s="18"/>
      <c r="I79" s="18"/>
      <c r="J79" s="17">
        <f t="shared" si="3"/>
        <v>0</v>
      </c>
      <c r="K79" s="18">
        <f>K80+K82+K83+K84+K85+K86+K87</f>
        <v>0</v>
      </c>
      <c r="L79" s="18">
        <f>L80+L82+L83+L84+L85+L86+L87</f>
        <v>0</v>
      </c>
      <c r="M79" s="18">
        <f>M80+M82+M83+M84+M85+M86+M87</f>
        <v>0</v>
      </c>
      <c r="N79" s="18">
        <f>N80+N82+N83+N84+N85+N86+N87</f>
        <v>0</v>
      </c>
      <c r="O79" s="18"/>
      <c r="P79" s="17">
        <f t="shared" si="4"/>
        <v>0</v>
      </c>
      <c r="Q79" s="18">
        <f>Q80+Q82+Q83+Q84+Q85+Q86+Q87</f>
        <v>0</v>
      </c>
      <c r="R79" s="18"/>
      <c r="S79" s="18"/>
      <c r="T79" s="17">
        <f t="shared" si="5"/>
        <v>0</v>
      </c>
      <c r="U79" s="18"/>
      <c r="V79" s="18"/>
      <c r="W79" s="18"/>
      <c r="X79" s="18"/>
      <c r="Y79" s="18"/>
      <c r="Z79" s="18"/>
      <c r="AA79" s="17">
        <f>AB79+AC79+AD79+AE79+AF79+AG79+AH79+AI79+AJ79+AK79</f>
        <v>656458</v>
      </c>
      <c r="AB79" s="18">
        <f t="shared" ref="AB79:AJ79" si="51">AB80+AB82+AB83+AB84+AB85+AB86+AB87</f>
        <v>0</v>
      </c>
      <c r="AC79" s="18">
        <f t="shared" si="51"/>
        <v>0</v>
      </c>
      <c r="AD79" s="18">
        <f t="shared" si="51"/>
        <v>0</v>
      </c>
      <c r="AE79" s="18">
        <f t="shared" si="51"/>
        <v>0</v>
      </c>
      <c r="AF79" s="18">
        <f t="shared" si="51"/>
        <v>0</v>
      </c>
      <c r="AG79" s="18">
        <f t="shared" si="51"/>
        <v>0</v>
      </c>
      <c r="AH79" s="18">
        <f t="shared" si="51"/>
        <v>0</v>
      </c>
      <c r="AI79" s="18">
        <f t="shared" si="51"/>
        <v>0</v>
      </c>
      <c r="AJ79" s="18">
        <f t="shared" si="51"/>
        <v>0</v>
      </c>
      <c r="AK79" s="18">
        <f>AK80+AK82+AK83+AK84+AK85+AK86+AK87+AK89+AK88</f>
        <v>656458</v>
      </c>
      <c r="AL79" s="17">
        <f t="shared" si="7"/>
        <v>10446235</v>
      </c>
      <c r="AM79" s="17">
        <f t="shared" si="8"/>
        <v>0</v>
      </c>
      <c r="AN79" s="18">
        <f>AN80+AN82+AN83+AN84+AN85+AN86+AN87</f>
        <v>0</v>
      </c>
      <c r="AO79" s="17">
        <f t="shared" si="9"/>
        <v>10446235</v>
      </c>
      <c r="AP79" s="18">
        <f>AP80+AP82+AP83+AP84+AP85+AP86+AP87+AP81</f>
        <v>10446235</v>
      </c>
      <c r="AQ79" s="18">
        <f>AQ80+AQ82+AQ83+AQ84+AQ85+AQ86+AQ87</f>
        <v>0</v>
      </c>
      <c r="AR79" s="18">
        <f>AR80+AR82+AR83+AR84+AR85+AR86+AR87</f>
        <v>0</v>
      </c>
      <c r="AS79" s="17">
        <f t="shared" si="10"/>
        <v>0</v>
      </c>
      <c r="AT79" s="18">
        <f>AT80+AT82+AT83+AT84+AT85+AT86+AT87</f>
        <v>0</v>
      </c>
      <c r="AU79" s="18">
        <f>AU80+AU82+AU83+AU84+AU85+AU86+AU87</f>
        <v>0</v>
      </c>
      <c r="AV79" s="17">
        <f t="shared" si="11"/>
        <v>1513454</v>
      </c>
      <c r="AW79" s="17">
        <f t="shared" si="12"/>
        <v>0</v>
      </c>
      <c r="AX79" s="17">
        <f t="shared" si="13"/>
        <v>0</v>
      </c>
      <c r="AY79" s="18">
        <f>AY80+AY82+AY83+AY84+AY85+AY86+AY87</f>
        <v>0</v>
      </c>
      <c r="AZ79" s="17">
        <f t="shared" si="14"/>
        <v>0</v>
      </c>
      <c r="BA79" s="18">
        <f>BA80+BA82+BA83+BA84+BA85+BA86+BA87</f>
        <v>0</v>
      </c>
      <c r="BB79" s="18">
        <f>BB80+BB82+BB83+BB84+BB85+BB86+BB87+BB89+BB90</f>
        <v>1513454</v>
      </c>
      <c r="BC79" s="17">
        <f t="shared" si="15"/>
        <v>0</v>
      </c>
      <c r="BD79" s="17">
        <f t="shared" si="15"/>
        <v>0</v>
      </c>
      <c r="BE79" s="18">
        <f>BE80+BE82+BE83+BE84+BE85+BE86+BE87</f>
        <v>0</v>
      </c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  <c r="DA79" s="5"/>
      <c r="DB79" s="5"/>
      <c r="DC79" s="5"/>
      <c r="DD79" s="5"/>
      <c r="DE79" s="5"/>
      <c r="DF79" s="5"/>
      <c r="DG79" s="5"/>
      <c r="DH79" s="5"/>
      <c r="DI79" s="5"/>
      <c r="DJ79" s="5"/>
      <c r="DK79" s="5"/>
      <c r="DL79" s="5"/>
    </row>
    <row r="80" spans="1:116">
      <c r="A80" s="38" t="s">
        <v>1</v>
      </c>
      <c r="B80" s="38" t="s">
        <v>1</v>
      </c>
      <c r="C80" s="38" t="s">
        <v>125</v>
      </c>
      <c r="D80" s="39" t="s">
        <v>126</v>
      </c>
      <c r="E80" s="26">
        <f>F80+AV80+BD80</f>
        <v>4009783</v>
      </c>
      <c r="F80" s="26">
        <f t="shared" si="16"/>
        <v>4009783</v>
      </c>
      <c r="G80" s="26">
        <f t="shared" si="17"/>
        <v>0</v>
      </c>
      <c r="H80" s="40"/>
      <c r="I80" s="40"/>
      <c r="J80" s="26">
        <f t="shared" si="3"/>
        <v>0</v>
      </c>
      <c r="K80" s="40"/>
      <c r="L80" s="40"/>
      <c r="M80" s="40"/>
      <c r="N80" s="40"/>
      <c r="O80" s="40"/>
      <c r="P80" s="26">
        <f t="shared" si="4"/>
        <v>0</v>
      </c>
      <c r="Q80" s="40"/>
      <c r="R80" s="40"/>
      <c r="S80" s="40"/>
      <c r="T80" s="26">
        <f t="shared" si="5"/>
        <v>0</v>
      </c>
      <c r="U80" s="40"/>
      <c r="V80" s="40"/>
      <c r="W80" s="40"/>
      <c r="X80" s="40"/>
      <c r="Y80" s="40"/>
      <c r="Z80" s="40"/>
      <c r="AA80" s="26">
        <f t="shared" si="6"/>
        <v>0</v>
      </c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26">
        <f t="shared" si="7"/>
        <v>4009783</v>
      </c>
      <c r="AM80" s="26">
        <f t="shared" si="8"/>
        <v>0</v>
      </c>
      <c r="AN80" s="40"/>
      <c r="AO80" s="26">
        <f t="shared" si="9"/>
        <v>4009783</v>
      </c>
      <c r="AP80" s="40">
        <v>4009783</v>
      </c>
      <c r="AQ80" s="40"/>
      <c r="AR80" s="40"/>
      <c r="AS80" s="26">
        <f t="shared" si="10"/>
        <v>0</v>
      </c>
      <c r="AT80" s="40"/>
      <c r="AU80" s="40"/>
      <c r="AV80" s="26">
        <f t="shared" si="11"/>
        <v>0</v>
      </c>
      <c r="AW80" s="26">
        <f t="shared" si="12"/>
        <v>0</v>
      </c>
      <c r="AX80" s="26">
        <f t="shared" si="13"/>
        <v>0</v>
      </c>
      <c r="AY80" s="40"/>
      <c r="AZ80" s="26">
        <f t="shared" si="14"/>
        <v>0</v>
      </c>
      <c r="BA80" s="40"/>
      <c r="BB80" s="40"/>
      <c r="BC80" s="26">
        <f t="shared" si="15"/>
        <v>0</v>
      </c>
      <c r="BD80" s="26">
        <f t="shared" si="15"/>
        <v>0</v>
      </c>
      <c r="BE80" s="40"/>
    </row>
    <row r="81" spans="1:116">
      <c r="A81" s="38"/>
      <c r="B81" s="38"/>
      <c r="C81" s="38"/>
      <c r="D81" s="39" t="s">
        <v>261</v>
      </c>
      <c r="E81" s="26">
        <f>F81+AV81+BD81</f>
        <v>1663424</v>
      </c>
      <c r="F81" s="26">
        <f t="shared" si="16"/>
        <v>1663424</v>
      </c>
      <c r="G81" s="26"/>
      <c r="H81" s="40"/>
      <c r="I81" s="40"/>
      <c r="J81" s="26"/>
      <c r="K81" s="40"/>
      <c r="L81" s="40"/>
      <c r="M81" s="40"/>
      <c r="N81" s="40"/>
      <c r="O81" s="40"/>
      <c r="P81" s="26"/>
      <c r="Q81" s="40"/>
      <c r="R81" s="40"/>
      <c r="S81" s="40"/>
      <c r="T81" s="26"/>
      <c r="U81" s="40"/>
      <c r="V81" s="40"/>
      <c r="W81" s="40"/>
      <c r="X81" s="40"/>
      <c r="Y81" s="40"/>
      <c r="Z81" s="40"/>
      <c r="AA81" s="26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26">
        <f t="shared" si="7"/>
        <v>1663424</v>
      </c>
      <c r="AM81" s="26"/>
      <c r="AN81" s="40"/>
      <c r="AO81" s="26">
        <f t="shared" si="9"/>
        <v>1663424</v>
      </c>
      <c r="AP81" s="40">
        <v>1663424</v>
      </c>
      <c r="AQ81" s="40"/>
      <c r="AR81" s="40"/>
      <c r="AS81" s="26"/>
      <c r="AT81" s="40"/>
      <c r="AU81" s="40"/>
      <c r="AV81" s="26"/>
      <c r="AW81" s="26"/>
      <c r="AX81" s="26"/>
      <c r="AY81" s="40"/>
      <c r="AZ81" s="26"/>
      <c r="BA81" s="40"/>
      <c r="BB81" s="40"/>
      <c r="BC81" s="26"/>
      <c r="BD81" s="26"/>
      <c r="BE81" s="40"/>
    </row>
    <row r="82" spans="1:116">
      <c r="A82" s="38" t="s">
        <v>1</v>
      </c>
      <c r="B82" s="38" t="s">
        <v>1</v>
      </c>
      <c r="C82" s="38" t="s">
        <v>38</v>
      </c>
      <c r="D82" s="39" t="s">
        <v>127</v>
      </c>
      <c r="E82" s="26">
        <f t="shared" si="50"/>
        <v>898624</v>
      </c>
      <c r="F82" s="26">
        <f t="shared" ref="F82:F94" si="52">G82+AL82</f>
        <v>0</v>
      </c>
      <c r="G82" s="26">
        <f t="shared" ref="G82:G93" si="53">H82+I82+J82+P82+R82+S82+T82+AA82</f>
        <v>0</v>
      </c>
      <c r="H82" s="40"/>
      <c r="I82" s="40"/>
      <c r="J82" s="26">
        <f t="shared" ref="J82:J94" si="54">K82+L82+M82+N82+O82</f>
        <v>0</v>
      </c>
      <c r="K82" s="40"/>
      <c r="L82" s="40"/>
      <c r="M82" s="40"/>
      <c r="N82" s="40"/>
      <c r="O82" s="40"/>
      <c r="P82" s="26">
        <f t="shared" ref="P82:P94" si="55">Q82</f>
        <v>0</v>
      </c>
      <c r="Q82" s="40"/>
      <c r="R82" s="40"/>
      <c r="S82" s="40"/>
      <c r="T82" s="26">
        <f t="shared" ref="T82:T93" si="56">U82+V82+W82+X82+Y82+Z82</f>
        <v>0</v>
      </c>
      <c r="U82" s="40"/>
      <c r="V82" s="40"/>
      <c r="W82" s="40"/>
      <c r="X82" s="40"/>
      <c r="Y82" s="40"/>
      <c r="Z82" s="40"/>
      <c r="AA82" s="26">
        <f t="shared" ref="AA82:AA93" si="57">AB82+AC82+AD82+AE82+AF82+AG82+AH82+AI82+AJ82+AK82</f>
        <v>0</v>
      </c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26">
        <f t="shared" ref="AL82:AL94" si="58">AM82+AO82+AS82</f>
        <v>0</v>
      </c>
      <c r="AM82" s="26">
        <f t="shared" ref="AM82:AM94" si="59">AN82</f>
        <v>0</v>
      </c>
      <c r="AN82" s="40"/>
      <c r="AO82" s="26">
        <f t="shared" ref="AO82:AO94" si="60">AP82+AQ82+AR82</f>
        <v>0</v>
      </c>
      <c r="AP82" s="40"/>
      <c r="AQ82" s="40"/>
      <c r="AR82" s="40"/>
      <c r="AS82" s="26">
        <f t="shared" ref="AS82:AS94" si="61">AT82+AU82</f>
        <v>0</v>
      </c>
      <c r="AT82" s="40"/>
      <c r="AU82" s="40"/>
      <c r="AV82" s="26">
        <f t="shared" ref="AV82:AV94" si="62">AW82+BB82</f>
        <v>898624</v>
      </c>
      <c r="AW82" s="26">
        <f t="shared" ref="AW82:AW94" si="63">AX82+AZ82</f>
        <v>0</v>
      </c>
      <c r="AX82" s="26">
        <f t="shared" ref="AX82:AX94" si="64">AY82</f>
        <v>0</v>
      </c>
      <c r="AY82" s="40"/>
      <c r="AZ82" s="26">
        <f t="shared" ref="AZ82:AZ94" si="65">BA82</f>
        <v>0</v>
      </c>
      <c r="BA82" s="40"/>
      <c r="BB82" s="40">
        <v>898624</v>
      </c>
      <c r="BC82" s="26">
        <f t="shared" ref="BC82:BD94" si="66">BD82</f>
        <v>0</v>
      </c>
      <c r="BD82" s="26">
        <f t="shared" si="66"/>
        <v>0</v>
      </c>
      <c r="BE82" s="40"/>
    </row>
    <row r="83" spans="1:116">
      <c r="A83" s="38" t="s">
        <v>1</v>
      </c>
      <c r="B83" s="38" t="s">
        <v>1</v>
      </c>
      <c r="C83" s="38" t="s">
        <v>128</v>
      </c>
      <c r="D83" s="39" t="s">
        <v>129</v>
      </c>
      <c r="E83" s="26">
        <f t="shared" si="50"/>
        <v>4658622</v>
      </c>
      <c r="F83" s="26">
        <f t="shared" si="52"/>
        <v>4658622</v>
      </c>
      <c r="G83" s="26">
        <f t="shared" si="53"/>
        <v>0</v>
      </c>
      <c r="H83" s="40"/>
      <c r="I83" s="40"/>
      <c r="J83" s="26">
        <f t="shared" si="54"/>
        <v>0</v>
      </c>
      <c r="K83" s="40"/>
      <c r="L83" s="40"/>
      <c r="M83" s="40"/>
      <c r="N83" s="40"/>
      <c r="O83" s="40"/>
      <c r="P83" s="26">
        <f t="shared" si="55"/>
        <v>0</v>
      </c>
      <c r="Q83" s="40"/>
      <c r="R83" s="40"/>
      <c r="S83" s="40"/>
      <c r="T83" s="26">
        <f t="shared" si="56"/>
        <v>0</v>
      </c>
      <c r="U83" s="40"/>
      <c r="V83" s="40"/>
      <c r="W83" s="40"/>
      <c r="X83" s="40"/>
      <c r="Y83" s="40"/>
      <c r="Z83" s="40"/>
      <c r="AA83" s="26">
        <f t="shared" si="57"/>
        <v>0</v>
      </c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26">
        <f t="shared" si="58"/>
        <v>4658622</v>
      </c>
      <c r="AM83" s="26">
        <f t="shared" si="59"/>
        <v>0</v>
      </c>
      <c r="AN83" s="40"/>
      <c r="AO83" s="26">
        <f t="shared" si="60"/>
        <v>4658622</v>
      </c>
      <c r="AP83" s="40">
        <v>4658622</v>
      </c>
      <c r="AQ83" s="40"/>
      <c r="AR83" s="40"/>
      <c r="AS83" s="26">
        <f t="shared" si="61"/>
        <v>0</v>
      </c>
      <c r="AT83" s="40"/>
      <c r="AU83" s="40"/>
      <c r="AV83" s="26">
        <f t="shared" si="62"/>
        <v>0</v>
      </c>
      <c r="AW83" s="26">
        <f t="shared" si="63"/>
        <v>0</v>
      </c>
      <c r="AX83" s="26">
        <f t="shared" si="64"/>
        <v>0</v>
      </c>
      <c r="AY83" s="40"/>
      <c r="AZ83" s="26">
        <f t="shared" si="65"/>
        <v>0</v>
      </c>
      <c r="BA83" s="40"/>
      <c r="BB83" s="40"/>
      <c r="BC83" s="26">
        <f t="shared" si="66"/>
        <v>0</v>
      </c>
      <c r="BD83" s="26">
        <f t="shared" si="66"/>
        <v>0</v>
      </c>
      <c r="BE83" s="40"/>
    </row>
    <row r="84" spans="1:116">
      <c r="A84" s="38" t="s">
        <v>1</v>
      </c>
      <c r="B84" s="38" t="s">
        <v>1</v>
      </c>
      <c r="C84" s="38" t="s">
        <v>130</v>
      </c>
      <c r="D84" s="39" t="s">
        <v>131</v>
      </c>
      <c r="E84" s="26">
        <f t="shared" si="50"/>
        <v>306458</v>
      </c>
      <c r="F84" s="26">
        <f t="shared" si="52"/>
        <v>306458</v>
      </c>
      <c r="G84" s="26">
        <f t="shared" si="53"/>
        <v>306458</v>
      </c>
      <c r="H84" s="40"/>
      <c r="I84" s="40"/>
      <c r="J84" s="26">
        <f t="shared" si="54"/>
        <v>0</v>
      </c>
      <c r="K84" s="40"/>
      <c r="L84" s="40"/>
      <c r="M84" s="40"/>
      <c r="N84" s="40"/>
      <c r="O84" s="40"/>
      <c r="P84" s="26">
        <f t="shared" si="55"/>
        <v>0</v>
      </c>
      <c r="Q84" s="40"/>
      <c r="R84" s="40"/>
      <c r="S84" s="40"/>
      <c r="T84" s="26">
        <f t="shared" si="56"/>
        <v>0</v>
      </c>
      <c r="U84" s="40"/>
      <c r="V84" s="40"/>
      <c r="W84" s="40"/>
      <c r="X84" s="40"/>
      <c r="Y84" s="40"/>
      <c r="Z84" s="40"/>
      <c r="AA84" s="26">
        <f>AB84+AC84+AD84+AE84+AF84+AG84+AH84+AI84+AJ84+AK84</f>
        <v>306458</v>
      </c>
      <c r="AB84" s="40"/>
      <c r="AC84" s="40"/>
      <c r="AD84" s="40"/>
      <c r="AE84" s="40"/>
      <c r="AF84" s="40"/>
      <c r="AG84" s="40"/>
      <c r="AH84" s="40"/>
      <c r="AI84" s="40"/>
      <c r="AJ84" s="40"/>
      <c r="AK84" s="40">
        <v>306458</v>
      </c>
      <c r="AL84" s="26">
        <f t="shared" si="58"/>
        <v>0</v>
      </c>
      <c r="AM84" s="26">
        <f t="shared" si="59"/>
        <v>0</v>
      </c>
      <c r="AN84" s="40"/>
      <c r="AO84" s="26">
        <f t="shared" si="60"/>
        <v>0</v>
      </c>
      <c r="AP84" s="40"/>
      <c r="AQ84" s="40"/>
      <c r="AR84" s="40"/>
      <c r="AS84" s="26">
        <f t="shared" si="61"/>
        <v>0</v>
      </c>
      <c r="AT84" s="40"/>
      <c r="AU84" s="40"/>
      <c r="AV84" s="26">
        <f t="shared" si="62"/>
        <v>0</v>
      </c>
      <c r="AW84" s="26">
        <f t="shared" si="63"/>
        <v>0</v>
      </c>
      <c r="AX84" s="26">
        <f t="shared" si="64"/>
        <v>0</v>
      </c>
      <c r="AY84" s="40"/>
      <c r="AZ84" s="26">
        <f t="shared" si="65"/>
        <v>0</v>
      </c>
      <c r="BA84" s="40"/>
      <c r="BB84" s="40"/>
      <c r="BC84" s="26">
        <f t="shared" si="66"/>
        <v>0</v>
      </c>
      <c r="BD84" s="26">
        <f t="shared" si="66"/>
        <v>0</v>
      </c>
      <c r="BE84" s="40"/>
    </row>
    <row r="85" spans="1:116">
      <c r="A85" s="38" t="s">
        <v>1</v>
      </c>
      <c r="B85" s="38" t="s">
        <v>1</v>
      </c>
      <c r="C85" s="38" t="s">
        <v>132</v>
      </c>
      <c r="D85" s="39" t="s">
        <v>133</v>
      </c>
      <c r="E85" s="26">
        <f t="shared" si="50"/>
        <v>114406</v>
      </c>
      <c r="F85" s="26">
        <f t="shared" si="52"/>
        <v>114406</v>
      </c>
      <c r="G85" s="22">
        <f t="shared" si="53"/>
        <v>0</v>
      </c>
      <c r="H85" s="23"/>
      <c r="I85" s="23"/>
      <c r="J85" s="22">
        <f t="shared" si="54"/>
        <v>0</v>
      </c>
      <c r="K85" s="23"/>
      <c r="L85" s="23"/>
      <c r="M85" s="23"/>
      <c r="N85" s="23"/>
      <c r="O85" s="23"/>
      <c r="P85" s="22">
        <f t="shared" si="55"/>
        <v>0</v>
      </c>
      <c r="Q85" s="23"/>
      <c r="R85" s="23"/>
      <c r="S85" s="23"/>
      <c r="T85" s="22">
        <f t="shared" si="56"/>
        <v>0</v>
      </c>
      <c r="U85" s="23"/>
      <c r="V85" s="23"/>
      <c r="W85" s="23"/>
      <c r="X85" s="23"/>
      <c r="Y85" s="23"/>
      <c r="Z85" s="23"/>
      <c r="AA85" s="22">
        <f t="shared" si="57"/>
        <v>0</v>
      </c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2">
        <f t="shared" si="58"/>
        <v>114406</v>
      </c>
      <c r="AM85" s="22">
        <f t="shared" si="59"/>
        <v>0</v>
      </c>
      <c r="AN85" s="23"/>
      <c r="AO85" s="22">
        <f t="shared" si="60"/>
        <v>114406</v>
      </c>
      <c r="AP85" s="40">
        <v>114406</v>
      </c>
      <c r="AQ85" s="23"/>
      <c r="AR85" s="23"/>
      <c r="AS85" s="22">
        <f t="shared" si="61"/>
        <v>0</v>
      </c>
      <c r="AT85" s="23"/>
      <c r="AU85" s="23"/>
      <c r="AV85" s="22">
        <f t="shared" si="62"/>
        <v>0</v>
      </c>
      <c r="AW85" s="22">
        <f t="shared" si="63"/>
        <v>0</v>
      </c>
      <c r="AX85" s="22">
        <f t="shared" si="64"/>
        <v>0</v>
      </c>
      <c r="AY85" s="23"/>
      <c r="AZ85" s="22">
        <f t="shared" si="65"/>
        <v>0</v>
      </c>
      <c r="BA85" s="23"/>
      <c r="BB85" s="23"/>
      <c r="BC85" s="22">
        <f t="shared" si="66"/>
        <v>0</v>
      </c>
      <c r="BD85" s="22">
        <f t="shared" si="66"/>
        <v>0</v>
      </c>
      <c r="BE85" s="23"/>
    </row>
    <row r="86" spans="1:116">
      <c r="A86" s="38" t="s">
        <v>1</v>
      </c>
      <c r="B86" s="38" t="s">
        <v>1</v>
      </c>
      <c r="C86" s="38" t="s">
        <v>134</v>
      </c>
      <c r="D86" s="39" t="s">
        <v>135</v>
      </c>
      <c r="E86" s="26">
        <f t="shared" si="50"/>
        <v>330760</v>
      </c>
      <c r="F86" s="26">
        <f t="shared" si="52"/>
        <v>0</v>
      </c>
      <c r="G86" s="22">
        <f t="shared" si="53"/>
        <v>0</v>
      </c>
      <c r="H86" s="23"/>
      <c r="I86" s="23"/>
      <c r="J86" s="22">
        <f t="shared" si="54"/>
        <v>0</v>
      </c>
      <c r="K86" s="23"/>
      <c r="L86" s="23"/>
      <c r="M86" s="23"/>
      <c r="N86" s="23"/>
      <c r="O86" s="23"/>
      <c r="P86" s="22">
        <f t="shared" si="55"/>
        <v>0</v>
      </c>
      <c r="Q86" s="23"/>
      <c r="R86" s="23"/>
      <c r="S86" s="23"/>
      <c r="T86" s="22">
        <f t="shared" si="56"/>
        <v>0</v>
      </c>
      <c r="U86" s="23"/>
      <c r="V86" s="23"/>
      <c r="W86" s="23"/>
      <c r="X86" s="23"/>
      <c r="Y86" s="23"/>
      <c r="Z86" s="23"/>
      <c r="AA86" s="22">
        <f>AB86+AC86+AD86+AE86+AF86+AG86+AH86+AI86+AJ86+AK86</f>
        <v>0</v>
      </c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2">
        <f t="shared" si="58"/>
        <v>0</v>
      </c>
      <c r="AM86" s="22">
        <f t="shared" si="59"/>
        <v>0</v>
      </c>
      <c r="AN86" s="23"/>
      <c r="AO86" s="22">
        <f t="shared" si="60"/>
        <v>0</v>
      </c>
      <c r="AP86" s="23"/>
      <c r="AQ86" s="23"/>
      <c r="AR86" s="23"/>
      <c r="AS86" s="22">
        <f t="shared" si="61"/>
        <v>0</v>
      </c>
      <c r="AT86" s="23"/>
      <c r="AU86" s="23"/>
      <c r="AV86" s="22">
        <f t="shared" si="62"/>
        <v>330760</v>
      </c>
      <c r="AW86" s="22">
        <f t="shared" si="63"/>
        <v>0</v>
      </c>
      <c r="AX86" s="22">
        <f t="shared" si="64"/>
        <v>0</v>
      </c>
      <c r="AY86" s="23"/>
      <c r="AZ86" s="22">
        <f t="shared" si="65"/>
        <v>0</v>
      </c>
      <c r="BA86" s="23"/>
      <c r="BB86" s="40">
        <f>325120+5640</f>
        <v>330760</v>
      </c>
      <c r="BC86" s="22">
        <f t="shared" si="66"/>
        <v>0</v>
      </c>
      <c r="BD86" s="22">
        <f t="shared" si="66"/>
        <v>0</v>
      </c>
      <c r="BE86" s="23"/>
    </row>
    <row r="87" spans="1:116">
      <c r="A87" s="38" t="s">
        <v>1</v>
      </c>
      <c r="B87" s="38" t="s">
        <v>1</v>
      </c>
      <c r="C87" s="38" t="s">
        <v>136</v>
      </c>
      <c r="D87" s="39" t="s">
        <v>137</v>
      </c>
      <c r="E87" s="26">
        <f t="shared" si="50"/>
        <v>124070</v>
      </c>
      <c r="F87" s="26">
        <f t="shared" si="52"/>
        <v>0</v>
      </c>
      <c r="G87" s="22">
        <f t="shared" si="53"/>
        <v>0</v>
      </c>
      <c r="H87" s="23"/>
      <c r="I87" s="23"/>
      <c r="J87" s="22">
        <f t="shared" si="54"/>
        <v>0</v>
      </c>
      <c r="K87" s="23"/>
      <c r="L87" s="23"/>
      <c r="M87" s="23"/>
      <c r="N87" s="23"/>
      <c r="O87" s="23"/>
      <c r="P87" s="22">
        <f t="shared" si="55"/>
        <v>0</v>
      </c>
      <c r="Q87" s="23"/>
      <c r="R87" s="23"/>
      <c r="S87" s="23"/>
      <c r="T87" s="22">
        <f t="shared" si="56"/>
        <v>0</v>
      </c>
      <c r="U87" s="23"/>
      <c r="V87" s="23"/>
      <c r="W87" s="23"/>
      <c r="X87" s="23"/>
      <c r="Y87" s="23"/>
      <c r="Z87" s="23"/>
      <c r="AA87" s="22">
        <f>AB87+AC87+AD87+AE87+AF87+AG87+AH87+AI87+AJ87+AK87</f>
        <v>0</v>
      </c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2">
        <f t="shared" si="58"/>
        <v>0</v>
      </c>
      <c r="AM87" s="22">
        <f t="shared" si="59"/>
        <v>0</v>
      </c>
      <c r="AN87" s="23"/>
      <c r="AO87" s="22">
        <f t="shared" si="60"/>
        <v>0</v>
      </c>
      <c r="AP87" s="23"/>
      <c r="AQ87" s="23"/>
      <c r="AR87" s="23"/>
      <c r="AS87" s="22">
        <f t="shared" si="61"/>
        <v>0</v>
      </c>
      <c r="AT87" s="23"/>
      <c r="AU87" s="23"/>
      <c r="AV87" s="22">
        <f>AW87+BB87</f>
        <v>124070</v>
      </c>
      <c r="AW87" s="22">
        <f t="shared" si="63"/>
        <v>0</v>
      </c>
      <c r="AX87" s="22">
        <f t="shared" si="64"/>
        <v>0</v>
      </c>
      <c r="AY87" s="23"/>
      <c r="AZ87" s="22">
        <f t="shared" si="65"/>
        <v>0</v>
      </c>
      <c r="BA87" s="23"/>
      <c r="BB87" s="40">
        <f>124070+0</f>
        <v>124070</v>
      </c>
      <c r="BC87" s="22">
        <f t="shared" si="66"/>
        <v>0</v>
      </c>
      <c r="BD87" s="22">
        <f t="shared" si="66"/>
        <v>0</v>
      </c>
      <c r="BE87" s="23"/>
    </row>
    <row r="88" spans="1:116">
      <c r="A88" s="38"/>
      <c r="B88" s="38"/>
      <c r="C88" s="38" t="s">
        <v>138</v>
      </c>
      <c r="D88" s="39" t="s">
        <v>260</v>
      </c>
      <c r="E88" s="26">
        <f>F88+AV88+BD88</f>
        <v>50000</v>
      </c>
      <c r="F88" s="22">
        <f t="shared" si="52"/>
        <v>50000</v>
      </c>
      <c r="G88" s="22">
        <f>H88+I88+J88+P88+R88+S88+T88+AA88</f>
        <v>50000</v>
      </c>
      <c r="H88" s="23"/>
      <c r="I88" s="23"/>
      <c r="J88" s="22"/>
      <c r="K88" s="23"/>
      <c r="L88" s="23"/>
      <c r="M88" s="23"/>
      <c r="N88" s="23"/>
      <c r="O88" s="23"/>
      <c r="P88" s="22"/>
      <c r="Q88" s="23"/>
      <c r="R88" s="23"/>
      <c r="S88" s="23"/>
      <c r="T88" s="22"/>
      <c r="U88" s="23"/>
      <c r="V88" s="23"/>
      <c r="W88" s="23"/>
      <c r="X88" s="23"/>
      <c r="Y88" s="23"/>
      <c r="Z88" s="23"/>
      <c r="AA88" s="22">
        <f>AK88</f>
        <v>50000</v>
      </c>
      <c r="AB88" s="23"/>
      <c r="AC88" s="23"/>
      <c r="AD88" s="23"/>
      <c r="AE88" s="23"/>
      <c r="AF88" s="23"/>
      <c r="AG88" s="23"/>
      <c r="AH88" s="23"/>
      <c r="AI88" s="23"/>
      <c r="AJ88" s="23"/>
      <c r="AK88" s="23">
        <v>50000</v>
      </c>
      <c r="AL88" s="22"/>
      <c r="AM88" s="22"/>
      <c r="AN88" s="23"/>
      <c r="AO88" s="22"/>
      <c r="AP88" s="23"/>
      <c r="AQ88" s="23"/>
      <c r="AR88" s="23"/>
      <c r="AS88" s="22"/>
      <c r="AT88" s="23"/>
      <c r="AU88" s="23"/>
      <c r="AV88" s="22"/>
      <c r="AW88" s="22"/>
      <c r="AX88" s="22"/>
      <c r="AY88" s="23"/>
      <c r="AZ88" s="22"/>
      <c r="BA88" s="23"/>
      <c r="BB88" s="40"/>
      <c r="BC88" s="22"/>
      <c r="BD88" s="22"/>
      <c r="BE88" s="23"/>
    </row>
    <row r="89" spans="1:116">
      <c r="A89" s="38"/>
      <c r="B89" s="38"/>
      <c r="C89" s="38" t="s">
        <v>138</v>
      </c>
      <c r="D89" s="39" t="s">
        <v>259</v>
      </c>
      <c r="E89" s="22">
        <f>F89+AV89+BD89</f>
        <v>300000</v>
      </c>
      <c r="F89" s="22">
        <f>G89+AL89</f>
        <v>300000</v>
      </c>
      <c r="G89" s="22">
        <f>H89+I89+J89+P89+R89+S89+T89+AA89</f>
        <v>300000</v>
      </c>
      <c r="H89" s="23"/>
      <c r="I89" s="23"/>
      <c r="J89" s="22"/>
      <c r="K89" s="23"/>
      <c r="L89" s="23"/>
      <c r="M89" s="23"/>
      <c r="N89" s="23"/>
      <c r="O89" s="23"/>
      <c r="P89" s="22"/>
      <c r="Q89" s="23"/>
      <c r="R89" s="23"/>
      <c r="S89" s="23"/>
      <c r="T89" s="22"/>
      <c r="U89" s="23"/>
      <c r="V89" s="23"/>
      <c r="W89" s="23"/>
      <c r="X89" s="23"/>
      <c r="Y89" s="23"/>
      <c r="Z89" s="23"/>
      <c r="AA89" s="22">
        <f t="shared" ref="AA89:AA90" si="67">AB89+AC89+AD89+AE89+AF89+AG89+AH89+AI89+AJ89+AK89</f>
        <v>300000</v>
      </c>
      <c r="AB89" s="23"/>
      <c r="AC89" s="23"/>
      <c r="AD89" s="23"/>
      <c r="AE89" s="23"/>
      <c r="AF89" s="23"/>
      <c r="AG89" s="23"/>
      <c r="AH89" s="23"/>
      <c r="AI89" s="23"/>
      <c r="AJ89" s="23"/>
      <c r="AK89" s="23">
        <v>300000</v>
      </c>
      <c r="AL89" s="22"/>
      <c r="AM89" s="22"/>
      <c r="AN89" s="23"/>
      <c r="AO89" s="22"/>
      <c r="AP89" s="23"/>
      <c r="AQ89" s="23"/>
      <c r="AR89" s="23"/>
      <c r="AS89" s="22"/>
      <c r="AT89" s="23"/>
      <c r="AU89" s="23"/>
      <c r="AV89" s="22">
        <f t="shared" ref="AV89:AV90" si="68">AW89+BB89</f>
        <v>0</v>
      </c>
      <c r="AW89" s="22"/>
      <c r="AX89" s="22"/>
      <c r="AY89" s="23"/>
      <c r="AZ89" s="22"/>
      <c r="BA89" s="23"/>
      <c r="BB89" s="23"/>
      <c r="BC89" s="22"/>
      <c r="BD89" s="22"/>
      <c r="BE89" s="23"/>
    </row>
    <row r="90" spans="1:116">
      <c r="A90" s="38"/>
      <c r="B90" s="38"/>
      <c r="C90" s="38" t="s">
        <v>139</v>
      </c>
      <c r="D90" s="39" t="s">
        <v>258</v>
      </c>
      <c r="E90" s="22">
        <f>F90+AV90+BD90</f>
        <v>160000</v>
      </c>
      <c r="F90" s="22">
        <f>G90+AL90</f>
        <v>0</v>
      </c>
      <c r="G90" s="22">
        <f>H90+I90+J90+P90+R90+S90+T90+AA90</f>
        <v>0</v>
      </c>
      <c r="H90" s="23"/>
      <c r="I90" s="23"/>
      <c r="J90" s="22"/>
      <c r="K90" s="23"/>
      <c r="L90" s="23"/>
      <c r="M90" s="23"/>
      <c r="N90" s="23"/>
      <c r="O90" s="23"/>
      <c r="P90" s="22"/>
      <c r="Q90" s="23"/>
      <c r="R90" s="23"/>
      <c r="S90" s="23"/>
      <c r="T90" s="22"/>
      <c r="U90" s="23"/>
      <c r="V90" s="23"/>
      <c r="W90" s="23"/>
      <c r="X90" s="23"/>
      <c r="Y90" s="23"/>
      <c r="Z90" s="23"/>
      <c r="AA90" s="22">
        <f t="shared" si="67"/>
        <v>0</v>
      </c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2"/>
      <c r="AM90" s="22"/>
      <c r="AN90" s="23"/>
      <c r="AO90" s="22"/>
      <c r="AP90" s="23"/>
      <c r="AQ90" s="23"/>
      <c r="AR90" s="23"/>
      <c r="AS90" s="22"/>
      <c r="AT90" s="23"/>
      <c r="AU90" s="23"/>
      <c r="AV90" s="22">
        <f t="shared" si="68"/>
        <v>160000</v>
      </c>
      <c r="AW90" s="22"/>
      <c r="AX90" s="22"/>
      <c r="AY90" s="23"/>
      <c r="AZ90" s="22"/>
      <c r="BA90" s="23"/>
      <c r="BB90" s="23">
        <f>150000+10000</f>
        <v>160000</v>
      </c>
      <c r="BC90" s="22"/>
      <c r="BD90" s="22"/>
      <c r="BE90" s="23"/>
    </row>
    <row r="91" spans="1:116" s="27" customFormat="1">
      <c r="A91" s="12" t="s">
        <v>140</v>
      </c>
      <c r="B91" s="12" t="s">
        <v>1</v>
      </c>
      <c r="C91" s="12" t="s">
        <v>1</v>
      </c>
      <c r="D91" s="13" t="s">
        <v>141</v>
      </c>
      <c r="E91" s="14">
        <f t="shared" ref="E91:E93" si="69">F91+AV91+BD91</f>
        <v>213856</v>
      </c>
      <c r="F91" s="14">
        <f t="shared" si="52"/>
        <v>213856</v>
      </c>
      <c r="G91" s="14">
        <f t="shared" si="53"/>
        <v>0</v>
      </c>
      <c r="H91" s="14">
        <f t="shared" ref="H91:BE92" si="70">H92</f>
        <v>0</v>
      </c>
      <c r="I91" s="14">
        <f t="shared" si="70"/>
        <v>0</v>
      </c>
      <c r="J91" s="14">
        <f t="shared" si="54"/>
        <v>0</v>
      </c>
      <c r="K91" s="14">
        <f t="shared" si="70"/>
        <v>0</v>
      </c>
      <c r="L91" s="14">
        <f t="shared" si="70"/>
        <v>0</v>
      </c>
      <c r="M91" s="14">
        <f t="shared" si="70"/>
        <v>0</v>
      </c>
      <c r="N91" s="14">
        <f t="shared" si="70"/>
        <v>0</v>
      </c>
      <c r="O91" s="14">
        <f t="shared" si="70"/>
        <v>0</v>
      </c>
      <c r="P91" s="14">
        <f t="shared" si="55"/>
        <v>0</v>
      </c>
      <c r="Q91" s="14">
        <f t="shared" si="70"/>
        <v>0</v>
      </c>
      <c r="R91" s="14">
        <f t="shared" si="70"/>
        <v>0</v>
      </c>
      <c r="S91" s="14">
        <f t="shared" si="70"/>
        <v>0</v>
      </c>
      <c r="T91" s="14">
        <f t="shared" si="56"/>
        <v>0</v>
      </c>
      <c r="U91" s="14">
        <f t="shared" si="70"/>
        <v>0</v>
      </c>
      <c r="V91" s="14">
        <f t="shared" si="70"/>
        <v>0</v>
      </c>
      <c r="W91" s="14">
        <f t="shared" si="70"/>
        <v>0</v>
      </c>
      <c r="X91" s="14">
        <f t="shared" si="70"/>
        <v>0</v>
      </c>
      <c r="Y91" s="14">
        <f t="shared" si="70"/>
        <v>0</v>
      </c>
      <c r="Z91" s="14">
        <f t="shared" si="70"/>
        <v>0</v>
      </c>
      <c r="AA91" s="14">
        <f t="shared" si="57"/>
        <v>0</v>
      </c>
      <c r="AB91" s="14">
        <f t="shared" si="70"/>
        <v>0</v>
      </c>
      <c r="AC91" s="14">
        <f t="shared" si="70"/>
        <v>0</v>
      </c>
      <c r="AD91" s="14">
        <f t="shared" si="70"/>
        <v>0</v>
      </c>
      <c r="AE91" s="14">
        <f t="shared" si="70"/>
        <v>0</v>
      </c>
      <c r="AF91" s="14">
        <f t="shared" si="70"/>
        <v>0</v>
      </c>
      <c r="AG91" s="14">
        <f t="shared" si="70"/>
        <v>0</v>
      </c>
      <c r="AH91" s="14">
        <f t="shared" si="70"/>
        <v>0</v>
      </c>
      <c r="AI91" s="14">
        <f t="shared" si="70"/>
        <v>0</v>
      </c>
      <c r="AJ91" s="14">
        <f t="shared" si="70"/>
        <v>0</v>
      </c>
      <c r="AK91" s="14">
        <f t="shared" si="70"/>
        <v>0</v>
      </c>
      <c r="AL91" s="14">
        <f t="shared" si="58"/>
        <v>213856</v>
      </c>
      <c r="AM91" s="14">
        <f t="shared" si="59"/>
        <v>0</v>
      </c>
      <c r="AN91" s="14">
        <f t="shared" si="70"/>
        <v>0</v>
      </c>
      <c r="AO91" s="14">
        <f t="shared" si="60"/>
        <v>213856</v>
      </c>
      <c r="AP91" s="14">
        <f t="shared" si="70"/>
        <v>0</v>
      </c>
      <c r="AQ91" s="14">
        <f t="shared" si="70"/>
        <v>0</v>
      </c>
      <c r="AR91" s="14">
        <f t="shared" si="70"/>
        <v>213856</v>
      </c>
      <c r="AS91" s="14">
        <f t="shared" si="61"/>
        <v>0</v>
      </c>
      <c r="AT91" s="14">
        <f t="shared" si="70"/>
        <v>0</v>
      </c>
      <c r="AU91" s="14">
        <f t="shared" si="70"/>
        <v>0</v>
      </c>
      <c r="AV91" s="14">
        <f t="shared" si="62"/>
        <v>0</v>
      </c>
      <c r="AW91" s="14">
        <f t="shared" si="63"/>
        <v>0</v>
      </c>
      <c r="AX91" s="14">
        <f t="shared" si="64"/>
        <v>0</v>
      </c>
      <c r="AY91" s="14">
        <f t="shared" si="70"/>
        <v>0</v>
      </c>
      <c r="AZ91" s="14">
        <f t="shared" si="65"/>
        <v>0</v>
      </c>
      <c r="BA91" s="14">
        <f t="shared" si="70"/>
        <v>0</v>
      </c>
      <c r="BB91" s="14">
        <f t="shared" si="70"/>
        <v>0</v>
      </c>
      <c r="BC91" s="14">
        <f t="shared" si="66"/>
        <v>0</v>
      </c>
      <c r="BD91" s="14">
        <f t="shared" si="66"/>
        <v>0</v>
      </c>
      <c r="BE91" s="14">
        <f t="shared" si="70"/>
        <v>0</v>
      </c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5"/>
    </row>
    <row r="92" spans="1:116" s="19" customFormat="1">
      <c r="A92" s="6" t="s">
        <v>142</v>
      </c>
      <c r="B92" s="6" t="s">
        <v>34</v>
      </c>
      <c r="C92" s="6" t="s">
        <v>1</v>
      </c>
      <c r="D92" s="7" t="s">
        <v>143</v>
      </c>
      <c r="E92" s="17">
        <f t="shared" si="69"/>
        <v>213856</v>
      </c>
      <c r="F92" s="17">
        <f t="shared" si="52"/>
        <v>213856</v>
      </c>
      <c r="G92" s="17">
        <f t="shared" si="53"/>
        <v>0</v>
      </c>
      <c r="H92" s="18">
        <f t="shared" si="70"/>
        <v>0</v>
      </c>
      <c r="I92" s="18">
        <f t="shared" si="70"/>
        <v>0</v>
      </c>
      <c r="J92" s="17">
        <f t="shared" si="54"/>
        <v>0</v>
      </c>
      <c r="K92" s="18">
        <f t="shared" si="70"/>
        <v>0</v>
      </c>
      <c r="L92" s="18">
        <f t="shared" si="70"/>
        <v>0</v>
      </c>
      <c r="M92" s="18">
        <f t="shared" si="70"/>
        <v>0</v>
      </c>
      <c r="N92" s="18">
        <f t="shared" si="70"/>
        <v>0</v>
      </c>
      <c r="O92" s="18">
        <f t="shared" si="70"/>
        <v>0</v>
      </c>
      <c r="P92" s="17">
        <f t="shared" si="55"/>
        <v>0</v>
      </c>
      <c r="Q92" s="18">
        <f t="shared" si="70"/>
        <v>0</v>
      </c>
      <c r="R92" s="18">
        <f t="shared" si="70"/>
        <v>0</v>
      </c>
      <c r="S92" s="18">
        <f t="shared" si="70"/>
        <v>0</v>
      </c>
      <c r="T92" s="17">
        <f t="shared" si="56"/>
        <v>0</v>
      </c>
      <c r="U92" s="18">
        <f t="shared" si="70"/>
        <v>0</v>
      </c>
      <c r="V92" s="18">
        <f t="shared" si="70"/>
        <v>0</v>
      </c>
      <c r="W92" s="18">
        <f t="shared" si="70"/>
        <v>0</v>
      </c>
      <c r="X92" s="18">
        <f t="shared" si="70"/>
        <v>0</v>
      </c>
      <c r="Y92" s="18">
        <f t="shared" si="70"/>
        <v>0</v>
      </c>
      <c r="Z92" s="18">
        <f t="shared" si="70"/>
        <v>0</v>
      </c>
      <c r="AA92" s="17">
        <f t="shared" si="57"/>
        <v>0</v>
      </c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7">
        <f t="shared" si="58"/>
        <v>213856</v>
      </c>
      <c r="AM92" s="17">
        <f t="shared" si="59"/>
        <v>0</v>
      </c>
      <c r="AN92" s="18">
        <f t="shared" si="70"/>
        <v>0</v>
      </c>
      <c r="AO92" s="17">
        <f t="shared" si="60"/>
        <v>213856</v>
      </c>
      <c r="AP92" s="18">
        <f t="shared" si="70"/>
        <v>0</v>
      </c>
      <c r="AQ92" s="18">
        <f t="shared" si="70"/>
        <v>0</v>
      </c>
      <c r="AR92" s="18">
        <f t="shared" si="70"/>
        <v>213856</v>
      </c>
      <c r="AS92" s="17">
        <f t="shared" si="61"/>
        <v>0</v>
      </c>
      <c r="AT92" s="18">
        <f t="shared" si="70"/>
        <v>0</v>
      </c>
      <c r="AU92" s="18">
        <f t="shared" si="70"/>
        <v>0</v>
      </c>
      <c r="AV92" s="17">
        <f t="shared" si="62"/>
        <v>0</v>
      </c>
      <c r="AW92" s="17">
        <f t="shared" si="63"/>
        <v>0</v>
      </c>
      <c r="AX92" s="17">
        <f t="shared" si="64"/>
        <v>0</v>
      </c>
      <c r="AY92" s="18">
        <f t="shared" si="70"/>
        <v>0</v>
      </c>
      <c r="AZ92" s="17">
        <f t="shared" si="65"/>
        <v>0</v>
      </c>
      <c r="BA92" s="18">
        <f t="shared" si="70"/>
        <v>0</v>
      </c>
      <c r="BB92" s="18">
        <f t="shared" si="70"/>
        <v>0</v>
      </c>
      <c r="BC92" s="17">
        <f t="shared" si="66"/>
        <v>0</v>
      </c>
      <c r="BD92" s="17">
        <f t="shared" si="66"/>
        <v>0</v>
      </c>
      <c r="BE92" s="18">
        <f t="shared" si="70"/>
        <v>0</v>
      </c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  <c r="CZ92" s="5"/>
      <c r="DA92" s="5"/>
      <c r="DB92" s="5"/>
      <c r="DC92" s="5"/>
      <c r="DD92" s="5"/>
      <c r="DE92" s="5"/>
      <c r="DF92" s="5"/>
      <c r="DG92" s="5"/>
      <c r="DH92" s="5"/>
      <c r="DI92" s="5"/>
      <c r="DJ92" s="5"/>
      <c r="DK92" s="5"/>
      <c r="DL92" s="5"/>
    </row>
    <row r="93" spans="1:116">
      <c r="A93" s="38" t="s">
        <v>1</v>
      </c>
      <c r="B93" s="38" t="s">
        <v>1</v>
      </c>
      <c r="C93" s="38" t="s">
        <v>144</v>
      </c>
      <c r="D93" s="39" t="s">
        <v>145</v>
      </c>
      <c r="E93" s="26">
        <f t="shared" si="69"/>
        <v>213856</v>
      </c>
      <c r="F93" s="22">
        <f t="shared" si="52"/>
        <v>213856</v>
      </c>
      <c r="G93" s="22">
        <f t="shared" si="53"/>
        <v>0</v>
      </c>
      <c r="H93" s="23"/>
      <c r="I93" s="23"/>
      <c r="J93" s="22">
        <f t="shared" si="54"/>
        <v>0</v>
      </c>
      <c r="K93" s="23"/>
      <c r="L93" s="23"/>
      <c r="M93" s="23"/>
      <c r="N93" s="23"/>
      <c r="O93" s="23"/>
      <c r="P93" s="22">
        <f t="shared" si="55"/>
        <v>0</v>
      </c>
      <c r="Q93" s="23"/>
      <c r="R93" s="23"/>
      <c r="S93" s="23"/>
      <c r="T93" s="22">
        <f t="shared" si="56"/>
        <v>0</v>
      </c>
      <c r="U93" s="23"/>
      <c r="V93" s="23"/>
      <c r="W93" s="23"/>
      <c r="X93" s="23"/>
      <c r="Y93" s="23"/>
      <c r="Z93" s="23"/>
      <c r="AA93" s="22">
        <f t="shared" si="57"/>
        <v>0</v>
      </c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2">
        <f t="shared" si="58"/>
        <v>213856</v>
      </c>
      <c r="AM93" s="22">
        <f t="shared" si="59"/>
        <v>0</v>
      </c>
      <c r="AN93" s="23"/>
      <c r="AO93" s="22">
        <f t="shared" si="60"/>
        <v>213856</v>
      </c>
      <c r="AP93" s="23"/>
      <c r="AQ93" s="23"/>
      <c r="AR93" s="23">
        <v>213856</v>
      </c>
      <c r="AS93" s="22">
        <f t="shared" si="61"/>
        <v>0</v>
      </c>
      <c r="AT93" s="23"/>
      <c r="AU93" s="23"/>
      <c r="AV93" s="22">
        <f t="shared" si="62"/>
        <v>0</v>
      </c>
      <c r="AW93" s="22">
        <f t="shared" si="63"/>
        <v>0</v>
      </c>
      <c r="AX93" s="22">
        <f t="shared" si="64"/>
        <v>0</v>
      </c>
      <c r="AY93" s="23"/>
      <c r="AZ93" s="22">
        <f t="shared" si="65"/>
        <v>0</v>
      </c>
      <c r="BA93" s="23"/>
      <c r="BB93" s="23"/>
      <c r="BC93" s="22">
        <f t="shared" si="66"/>
        <v>0</v>
      </c>
      <c r="BD93" s="22">
        <f t="shared" si="66"/>
        <v>0</v>
      </c>
      <c r="BE93" s="23"/>
    </row>
    <row r="94" spans="1:116" s="27" customFormat="1">
      <c r="A94" s="12" t="s">
        <v>1</v>
      </c>
      <c r="B94" s="12" t="s">
        <v>1</v>
      </c>
      <c r="C94" s="12" t="s">
        <v>1</v>
      </c>
      <c r="D94" s="13" t="s">
        <v>146</v>
      </c>
      <c r="E94" s="14">
        <f>F94+AV94+BD94</f>
        <v>68383654</v>
      </c>
      <c r="F94" s="14">
        <f t="shared" si="52"/>
        <v>64025684</v>
      </c>
      <c r="G94" s="14">
        <f>H94+I94+J94+P94+R94+S94+T94+AA94</f>
        <v>52199512</v>
      </c>
      <c r="H94" s="14">
        <f>H13+H22+H25+H32+H43+H54+H57+H64+H91+H28</f>
        <v>34871995</v>
      </c>
      <c r="I94" s="14">
        <f>I13+I22+I25+I32+I43+I54+I57+I64+I91+I28</f>
        <v>7926900</v>
      </c>
      <c r="J94" s="14">
        <f t="shared" si="54"/>
        <v>4957246</v>
      </c>
      <c r="K94" s="14">
        <f>K13+K22+K25+K32+K43+K54+K57+K64+K91+K28</f>
        <v>24424</v>
      </c>
      <c r="L94" s="14">
        <f>L13+L22+L25+L32+L43+L54+L57+L64+L91+L28</f>
        <v>0</v>
      </c>
      <c r="M94" s="14">
        <f>M13+M22+M25+M32+M43+M54+M57+M64+M91+M28</f>
        <v>4124323</v>
      </c>
      <c r="N94" s="14">
        <f>N13+N22+N25+N32+N43+N54+N57+N64+N91+N28</f>
        <v>488560</v>
      </c>
      <c r="O94" s="14">
        <f>O13+O22+O25+O32+O43+O54+O57+O64+O91+O28</f>
        <v>319939</v>
      </c>
      <c r="P94" s="14">
        <f t="shared" si="55"/>
        <v>0</v>
      </c>
      <c r="Q94" s="14">
        <f t="shared" ref="Q94:Z94" si="71">Q13+Q22+Q25+Q32+Q43+Q54+Q57+Q64+Q91+Q28</f>
        <v>0</v>
      </c>
      <c r="R94" s="14">
        <f t="shared" si="71"/>
        <v>203144</v>
      </c>
      <c r="S94" s="14">
        <f t="shared" si="71"/>
        <v>199363</v>
      </c>
      <c r="T94" s="14">
        <f t="shared" si="71"/>
        <v>860741</v>
      </c>
      <c r="U94" s="14">
        <f t="shared" si="71"/>
        <v>20192</v>
      </c>
      <c r="V94" s="14">
        <f t="shared" si="71"/>
        <v>363041</v>
      </c>
      <c r="W94" s="14">
        <f t="shared" si="71"/>
        <v>76400</v>
      </c>
      <c r="X94" s="14">
        <f t="shared" si="71"/>
        <v>144012</v>
      </c>
      <c r="Y94" s="14">
        <f t="shared" si="71"/>
        <v>225453</v>
      </c>
      <c r="Z94" s="14">
        <f t="shared" si="71"/>
        <v>31643</v>
      </c>
      <c r="AA94" s="14">
        <f>AB94+AC94+AD94+AE94+AF94+AG94+AH94+AI94+AJ94+AK94</f>
        <v>3180123</v>
      </c>
      <c r="AB94" s="14">
        <f t="shared" ref="AB94:AK94" si="72">AB13+AB22+AB25+AB32+AB43+AB54+AB57+AB64+AB91+AB28</f>
        <v>30252</v>
      </c>
      <c r="AC94" s="14">
        <f t="shared" si="72"/>
        <v>721008</v>
      </c>
      <c r="AD94" s="14">
        <f t="shared" si="72"/>
        <v>832905</v>
      </c>
      <c r="AE94" s="14">
        <f t="shared" si="72"/>
        <v>696</v>
      </c>
      <c r="AF94" s="14">
        <f t="shared" si="72"/>
        <v>128</v>
      </c>
      <c r="AG94" s="14">
        <f t="shared" si="72"/>
        <v>114167</v>
      </c>
      <c r="AH94" s="14">
        <f t="shared" si="72"/>
        <v>21569</v>
      </c>
      <c r="AI94" s="14">
        <f t="shared" si="72"/>
        <v>260</v>
      </c>
      <c r="AJ94" s="33">
        <f t="shared" si="72"/>
        <v>132415</v>
      </c>
      <c r="AK94" s="14">
        <f t="shared" si="72"/>
        <v>1326723</v>
      </c>
      <c r="AL94" s="14">
        <f t="shared" si="58"/>
        <v>11826172</v>
      </c>
      <c r="AM94" s="14">
        <f t="shared" si="59"/>
        <v>654030</v>
      </c>
      <c r="AN94" s="14">
        <f>AN13+AN22+AN25+AN32+AN43+AN54+AN57+AN64+AN91+AN28</f>
        <v>654030</v>
      </c>
      <c r="AO94" s="14">
        <f t="shared" si="60"/>
        <v>10660091</v>
      </c>
      <c r="AP94" s="14">
        <f>AP13+AP22+AP25+AP32+AP43+AP54+AP57+AP64+AP91+AP28</f>
        <v>10446235</v>
      </c>
      <c r="AQ94" s="14">
        <f>AQ13+AQ22+AQ25+AQ32+AQ43+AQ54+AQ57+AQ64+AQ91+AQ28</f>
        <v>0</v>
      </c>
      <c r="AR94" s="33">
        <f>AR13+AR22+AR25+AR32+AR43+AR54+AR57+AR64+AR91+AR28</f>
        <v>213856</v>
      </c>
      <c r="AS94" s="14">
        <f t="shared" si="61"/>
        <v>512051</v>
      </c>
      <c r="AT94" s="14">
        <f>AT13+AT22+AT25+AT32+AT43+AT54+AT57+AT64+AT91+AT28</f>
        <v>491564</v>
      </c>
      <c r="AU94" s="14">
        <f>AU13+AU22+AU25+AU32+AU43+AU54+AU57+AU64+AU91+AU28</f>
        <v>20487</v>
      </c>
      <c r="AV94" s="14">
        <f t="shared" si="62"/>
        <v>2858698</v>
      </c>
      <c r="AW94" s="14">
        <f t="shared" si="63"/>
        <v>1345244</v>
      </c>
      <c r="AX94" s="14">
        <f t="shared" si="64"/>
        <v>280410</v>
      </c>
      <c r="AY94" s="14">
        <f>AY13+AY22+AY25+AY32+AY43+AY54+AY57+AY64+AY91+AY28</f>
        <v>280410</v>
      </c>
      <c r="AZ94" s="14">
        <f t="shared" si="65"/>
        <v>1064834</v>
      </c>
      <c r="BA94" s="14">
        <f>BA13+BA22+BA25+BA32+BA43+BA54+BA57+BA64+BA91+BA28</f>
        <v>1064834</v>
      </c>
      <c r="BB94" s="14">
        <f>BB13+BB22+BB25+BB32+BB43+BB54+BB57+BB64+BB91+BB28</f>
        <v>1513454</v>
      </c>
      <c r="BC94" s="14">
        <f t="shared" si="66"/>
        <v>1499272</v>
      </c>
      <c r="BD94" s="14">
        <f t="shared" si="66"/>
        <v>1499272</v>
      </c>
      <c r="BE94" s="14">
        <f>BE13+BE22+BE25+BE32+BE43+BE54+BE57+BE64+BE91+BE28</f>
        <v>1499272</v>
      </c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</row>
    <row r="95" spans="1:116" ht="16.5">
      <c r="A95" s="3"/>
      <c r="B95" s="3"/>
      <c r="C95" s="3"/>
      <c r="D95" s="4"/>
      <c r="E95" s="28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I95" s="29"/>
      <c r="AJ95" s="29"/>
      <c r="AK95" s="29"/>
      <c r="AL95" s="29"/>
      <c r="AM95" s="29"/>
      <c r="AN95" s="29"/>
      <c r="AO95" s="29"/>
      <c r="AP95" s="29"/>
      <c r="AQ95" s="29"/>
      <c r="AR95" s="29"/>
      <c r="AS95" s="29"/>
      <c r="AT95" s="29"/>
      <c r="AU95" s="29"/>
      <c r="AV95" s="29"/>
      <c r="AW95" s="29"/>
      <c r="AX95" s="29"/>
      <c r="AY95" s="29"/>
      <c r="AZ95" s="29"/>
      <c r="BA95" s="29"/>
      <c r="BB95" s="29"/>
      <c r="BC95" s="29"/>
      <c r="BD95" s="29"/>
      <c r="BE95" s="29"/>
    </row>
    <row r="96" spans="1:116" ht="16.5">
      <c r="A96" s="3"/>
      <c r="B96" s="3"/>
      <c r="C96" s="3"/>
      <c r="D96" s="4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pans="1:116" ht="16.5">
      <c r="A97" s="3"/>
      <c r="B97" s="3"/>
      <c r="C97" s="3"/>
      <c r="D97" s="43"/>
      <c r="E97" s="44"/>
      <c r="F97" s="59"/>
      <c r="G97" s="59"/>
      <c r="H97" s="59"/>
      <c r="I97" s="45"/>
      <c r="J97" s="46"/>
      <c r="K97" s="46"/>
      <c r="L97" s="30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29"/>
      <c r="AS97" s="29"/>
      <c r="AT97" s="29"/>
      <c r="AU97" s="29"/>
      <c r="AV97" s="29"/>
      <c r="AW97" s="29"/>
      <c r="AX97" s="29"/>
      <c r="AY97" s="29"/>
      <c r="AZ97" s="29"/>
      <c r="BA97" s="5"/>
      <c r="BB97" s="5"/>
      <c r="BC97" s="5"/>
      <c r="BD97" s="5"/>
      <c r="BE97" s="5"/>
      <c r="DH97"/>
      <c r="DI97"/>
      <c r="DJ97"/>
      <c r="DK97"/>
      <c r="DL97"/>
    </row>
    <row r="98" spans="1:116">
      <c r="A98" s="3"/>
      <c r="B98" s="3"/>
      <c r="C98" s="3"/>
      <c r="D98" s="47"/>
      <c r="E98" s="48"/>
      <c r="F98" s="60"/>
      <c r="G98" s="60"/>
      <c r="H98" s="60"/>
      <c r="I98" s="49"/>
      <c r="J98" s="46"/>
      <c r="K98" s="46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31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29"/>
      <c r="AS98" s="29"/>
      <c r="AT98" s="29"/>
      <c r="AU98" s="29"/>
      <c r="AV98" s="29"/>
      <c r="AW98" s="29"/>
      <c r="AX98" s="29"/>
      <c r="AY98" s="29"/>
      <c r="AZ98" s="29"/>
      <c r="BA98" s="5"/>
      <c r="BB98" s="5"/>
      <c r="BC98" s="5"/>
      <c r="BD98" s="5"/>
      <c r="BE98" s="5"/>
      <c r="DH98"/>
      <c r="DI98"/>
      <c r="DJ98"/>
      <c r="DK98"/>
      <c r="DL98"/>
    </row>
    <row r="99" spans="1:116">
      <c r="A99" s="3"/>
      <c r="B99" s="3"/>
      <c r="C99" s="3"/>
      <c r="D99" s="47"/>
      <c r="E99" s="48"/>
      <c r="F99" s="55"/>
      <c r="G99" s="55"/>
      <c r="H99" s="55"/>
      <c r="I99" s="49"/>
      <c r="J99" s="46"/>
      <c r="K99" s="46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5"/>
      <c r="BB99" s="5"/>
      <c r="BC99" s="5"/>
      <c r="BD99" s="5"/>
      <c r="BE99" s="5"/>
      <c r="DH99"/>
      <c r="DI99"/>
      <c r="DJ99"/>
      <c r="DK99"/>
      <c r="DL99"/>
    </row>
    <row r="100" spans="1:116">
      <c r="A100" s="3"/>
      <c r="B100" s="3"/>
      <c r="C100" s="3"/>
      <c r="D100" s="50"/>
      <c r="E100" s="51"/>
      <c r="F100" s="55"/>
      <c r="G100" s="55"/>
      <c r="H100" s="55"/>
      <c r="I100" s="49"/>
      <c r="J100" s="46"/>
      <c r="K100" s="46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5"/>
      <c r="BB100" s="5"/>
      <c r="BC100" s="5"/>
      <c r="BD100" s="5"/>
      <c r="BE100" s="5"/>
      <c r="DH100"/>
      <c r="DI100"/>
      <c r="DJ100"/>
      <c r="DK100"/>
      <c r="DL100"/>
    </row>
    <row r="101" spans="1:116">
      <c r="A101" s="3"/>
      <c r="B101" s="3"/>
      <c r="C101" s="3"/>
      <c r="D101" s="50"/>
      <c r="E101" s="51"/>
      <c r="F101" s="55"/>
      <c r="G101" s="55"/>
      <c r="H101" s="55"/>
      <c r="I101" s="49"/>
      <c r="J101" s="46"/>
      <c r="K101" s="46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5"/>
      <c r="BB101" s="5"/>
      <c r="BC101" s="5"/>
      <c r="BD101" s="5"/>
      <c r="BE101" s="5"/>
      <c r="DH101"/>
      <c r="DI101"/>
      <c r="DJ101"/>
      <c r="DK101"/>
      <c r="DL101"/>
    </row>
    <row r="102" spans="1:116">
      <c r="A102" s="3"/>
      <c r="B102" s="3"/>
      <c r="C102" s="3"/>
      <c r="D102" s="50"/>
      <c r="E102" s="51"/>
      <c r="F102" s="55"/>
      <c r="G102" s="55"/>
      <c r="H102" s="55"/>
      <c r="I102" s="49"/>
      <c r="J102" s="46"/>
      <c r="K102" s="46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5"/>
      <c r="BB102" s="5"/>
      <c r="BC102" s="5"/>
      <c r="BD102" s="5"/>
      <c r="BE102" s="5"/>
      <c r="DH102"/>
      <c r="DI102"/>
      <c r="DJ102"/>
      <c r="DK102"/>
      <c r="DL102"/>
    </row>
    <row r="103" spans="1:116">
      <c r="A103" s="3"/>
      <c r="B103" s="3"/>
      <c r="C103" s="3"/>
      <c r="D103" s="50"/>
      <c r="E103" s="51"/>
      <c r="F103" s="55"/>
      <c r="G103" s="55"/>
      <c r="H103" s="55"/>
      <c r="I103" s="49"/>
      <c r="J103" s="46"/>
      <c r="K103" s="46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5"/>
      <c r="BB103" s="5"/>
      <c r="BC103" s="5"/>
      <c r="BD103" s="5"/>
      <c r="BE103" s="5"/>
      <c r="DH103"/>
      <c r="DI103"/>
      <c r="DJ103"/>
      <c r="DK103"/>
      <c r="DL103"/>
    </row>
    <row r="104" spans="1:116">
      <c r="A104" s="3"/>
      <c r="B104" s="3"/>
      <c r="C104" s="3"/>
      <c r="D104" s="50"/>
      <c r="E104" s="51"/>
      <c r="F104" s="52"/>
      <c r="G104" s="52"/>
      <c r="H104" s="52"/>
      <c r="I104" s="49"/>
      <c r="J104" s="46"/>
      <c r="K104" s="46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  <c r="AY104" s="29"/>
      <c r="AZ104" s="29"/>
      <c r="BA104" s="5"/>
      <c r="BB104" s="5"/>
      <c r="BC104" s="5"/>
      <c r="BD104" s="5"/>
      <c r="BE104" s="5"/>
      <c r="DH104"/>
      <c r="DI104"/>
      <c r="DJ104"/>
      <c r="DK104"/>
      <c r="DL104"/>
    </row>
    <row r="105" spans="1:116">
      <c r="A105" s="3"/>
      <c r="B105" s="3"/>
      <c r="C105" s="3"/>
      <c r="D105" s="47"/>
      <c r="E105" s="48"/>
      <c r="F105" s="46"/>
      <c r="G105" s="46"/>
      <c r="H105" s="46"/>
      <c r="I105" s="46"/>
      <c r="J105" s="46"/>
      <c r="K105" s="46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5"/>
      <c r="BB105" s="5"/>
      <c r="BC105" s="5"/>
      <c r="BD105" s="5"/>
      <c r="BE105" s="5"/>
      <c r="DH105"/>
      <c r="DI105"/>
      <c r="DJ105"/>
      <c r="DK105"/>
      <c r="DL105"/>
    </row>
    <row r="106" spans="1:116">
      <c r="A106" s="3"/>
      <c r="B106" s="3"/>
      <c r="C106" s="3"/>
      <c r="D106" s="47"/>
      <c r="E106" s="48"/>
      <c r="F106" s="46"/>
      <c r="G106" s="46"/>
      <c r="H106" s="46"/>
      <c r="I106" s="46"/>
      <c r="J106" s="46"/>
      <c r="K106" s="46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5"/>
      <c r="BB106" s="5"/>
      <c r="BC106" s="5"/>
      <c r="BD106" s="5"/>
      <c r="BE106" s="5"/>
      <c r="DH106"/>
      <c r="DI106"/>
      <c r="DJ106"/>
      <c r="DK106"/>
      <c r="DL106"/>
    </row>
    <row r="107" spans="1:116">
      <c r="A107" s="3"/>
      <c r="B107" s="3"/>
      <c r="C107" s="3"/>
      <c r="D107" s="50"/>
      <c r="E107" s="51"/>
      <c r="F107" s="46"/>
      <c r="G107" s="46"/>
      <c r="H107" s="46"/>
      <c r="I107" s="46"/>
      <c r="J107" s="46"/>
      <c r="K107" s="46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  <c r="AQ107" s="29"/>
      <c r="AR107" s="29"/>
      <c r="AS107" s="29"/>
      <c r="AT107" s="29"/>
      <c r="AU107" s="29"/>
      <c r="AV107" s="29"/>
      <c r="AW107" s="29"/>
      <c r="AX107" s="29"/>
      <c r="AY107" s="29"/>
      <c r="AZ107" s="29"/>
      <c r="BA107" s="5"/>
      <c r="BB107" s="5"/>
      <c r="BC107" s="5"/>
      <c r="BD107" s="5"/>
      <c r="BE107" s="5"/>
      <c r="DH107"/>
      <c r="DI107"/>
      <c r="DJ107"/>
      <c r="DK107"/>
      <c r="DL107"/>
    </row>
    <row r="108" spans="1:116">
      <c r="A108" s="3"/>
      <c r="B108" s="3"/>
      <c r="C108" s="3"/>
      <c r="D108" s="47"/>
      <c r="E108" s="53"/>
      <c r="F108" s="46"/>
      <c r="G108" s="46"/>
      <c r="H108" s="46"/>
      <c r="I108" s="46"/>
      <c r="J108" s="46"/>
      <c r="K108" s="46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  <c r="AQ108" s="29"/>
      <c r="AR108" s="29"/>
      <c r="AS108" s="29"/>
      <c r="AT108" s="29"/>
      <c r="AU108" s="29"/>
      <c r="AV108" s="29"/>
      <c r="AW108" s="29"/>
      <c r="AX108" s="29"/>
      <c r="AY108" s="29"/>
      <c r="AZ108" s="29"/>
      <c r="BA108" s="5"/>
      <c r="BB108" s="5"/>
      <c r="BC108" s="5"/>
      <c r="BD108" s="5"/>
      <c r="BE108" s="5"/>
      <c r="DH108"/>
      <c r="DI108"/>
      <c r="DJ108"/>
      <c r="DK108"/>
      <c r="DL108"/>
    </row>
    <row r="109" spans="1:116">
      <c r="A109" s="3"/>
      <c r="B109" s="3"/>
      <c r="C109" s="3"/>
      <c r="D109" s="50"/>
      <c r="E109" s="54"/>
      <c r="F109" s="46"/>
      <c r="G109" s="46"/>
      <c r="H109" s="46"/>
      <c r="I109" s="46"/>
      <c r="J109" s="46"/>
      <c r="K109" s="46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  <c r="AQ109" s="29"/>
      <c r="AR109" s="29"/>
      <c r="AS109" s="29"/>
      <c r="AT109" s="29"/>
      <c r="AU109" s="29"/>
      <c r="AV109" s="29"/>
      <c r="AW109" s="29"/>
      <c r="AX109" s="29"/>
      <c r="AY109" s="29"/>
      <c r="AZ109" s="29"/>
      <c r="BA109" s="5"/>
      <c r="BB109" s="5"/>
      <c r="BC109" s="5"/>
      <c r="BD109" s="5"/>
      <c r="BE109" s="5"/>
      <c r="DH109"/>
      <c r="DI109"/>
      <c r="DJ109"/>
      <c r="DK109"/>
      <c r="DL109"/>
    </row>
    <row r="110" spans="1:116">
      <c r="A110" s="3"/>
      <c r="B110" s="3"/>
      <c r="C110" s="3"/>
      <c r="D110" s="47"/>
      <c r="E110" s="53"/>
      <c r="F110" s="46"/>
      <c r="G110" s="46"/>
      <c r="H110" s="46"/>
      <c r="I110" s="46"/>
      <c r="J110" s="46"/>
      <c r="K110" s="46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  <c r="AQ110" s="29"/>
      <c r="AR110" s="29"/>
      <c r="AS110" s="29"/>
      <c r="AT110" s="29"/>
      <c r="AU110" s="29"/>
      <c r="AV110" s="29"/>
      <c r="AW110" s="29"/>
      <c r="AX110" s="29"/>
      <c r="AY110" s="29"/>
      <c r="AZ110" s="29"/>
      <c r="BA110" s="5"/>
      <c r="BB110" s="5"/>
      <c r="BC110" s="5"/>
      <c r="BD110" s="5"/>
      <c r="BE110" s="5"/>
      <c r="DH110"/>
      <c r="DI110"/>
      <c r="DJ110"/>
      <c r="DK110"/>
      <c r="DL110"/>
    </row>
    <row r="111" spans="1:116">
      <c r="A111" s="3"/>
      <c r="B111" s="3"/>
      <c r="C111" s="3"/>
      <c r="D111" s="4"/>
      <c r="E111" s="32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F111" s="29"/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  <c r="AQ111" s="29"/>
      <c r="AR111" s="29"/>
      <c r="AS111" s="29"/>
      <c r="AT111" s="29"/>
      <c r="AU111" s="29"/>
      <c r="AV111" s="29"/>
      <c r="AW111" s="29"/>
      <c r="AX111" s="29"/>
      <c r="AY111" s="29"/>
      <c r="AZ111" s="29"/>
      <c r="BA111" s="29"/>
      <c r="BB111" s="29"/>
      <c r="BC111" s="29"/>
      <c r="BD111" s="29"/>
      <c r="BE111" s="29"/>
    </row>
    <row r="112" spans="1:116" ht="14.25" customHeight="1">
      <c r="A112" s="3"/>
      <c r="B112" s="3"/>
      <c r="C112" s="3"/>
      <c r="D112" s="35"/>
      <c r="E112" s="32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F112" s="29"/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  <c r="AQ112" s="29"/>
      <c r="AR112" s="29"/>
      <c r="AS112" s="29"/>
      <c r="AT112" s="29"/>
      <c r="AU112" s="29"/>
      <c r="AV112" s="29"/>
      <c r="AW112" s="29"/>
      <c r="AX112" s="29"/>
      <c r="AY112" s="29"/>
      <c r="AZ112" s="29"/>
      <c r="BA112" s="29"/>
      <c r="BB112" s="29"/>
      <c r="BC112" s="29"/>
      <c r="BD112" s="29"/>
      <c r="BE112" s="29"/>
    </row>
    <row r="113" spans="1:57">
      <c r="A113" s="3"/>
      <c r="B113" s="3"/>
      <c r="C113" s="3"/>
      <c r="D113" s="36"/>
      <c r="E113" s="37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F113" s="29"/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  <c r="AQ113" s="29"/>
      <c r="AR113" s="29"/>
      <c r="AS113" s="29"/>
      <c r="AT113" s="29"/>
      <c r="AU113" s="29"/>
      <c r="AV113" s="29"/>
      <c r="AW113" s="29"/>
      <c r="AX113" s="29"/>
      <c r="AY113" s="29"/>
      <c r="AZ113" s="29"/>
      <c r="BA113" s="29"/>
      <c r="BB113" s="29"/>
      <c r="BC113" s="29"/>
      <c r="BD113" s="29"/>
      <c r="BE113" s="29"/>
    </row>
    <row r="114" spans="1:57">
      <c r="A114" s="3"/>
      <c r="B114" s="3"/>
      <c r="C114" s="3"/>
      <c r="D114" s="4"/>
      <c r="E114" s="32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  <c r="AQ114" s="29"/>
      <c r="AR114" s="29"/>
      <c r="AS114" s="29"/>
      <c r="AT114" s="29"/>
      <c r="AU114" s="29"/>
      <c r="AV114" s="29"/>
      <c r="AW114" s="29"/>
      <c r="AX114" s="29"/>
      <c r="AY114" s="29"/>
      <c r="AZ114" s="29"/>
      <c r="BA114" s="29"/>
      <c r="BB114" s="29"/>
      <c r="BC114" s="29"/>
      <c r="BD114" s="29"/>
      <c r="BE114" s="29"/>
    </row>
    <row r="115" spans="1:57">
      <c r="A115" s="3"/>
      <c r="B115" s="3"/>
      <c r="C115" s="3"/>
      <c r="D115" s="4"/>
      <c r="E115" s="32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F115" s="29"/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  <c r="AQ115" s="29"/>
      <c r="AR115" s="29"/>
      <c r="AS115" s="29"/>
      <c r="AT115" s="29"/>
      <c r="AU115" s="29"/>
      <c r="AV115" s="29"/>
      <c r="AW115" s="29"/>
      <c r="AX115" s="29"/>
      <c r="AY115" s="29"/>
      <c r="AZ115" s="29"/>
      <c r="BA115" s="29"/>
      <c r="BB115" s="29"/>
      <c r="BC115" s="29"/>
      <c r="BD115" s="29"/>
      <c r="BE115" s="29"/>
    </row>
    <row r="116" spans="1:57">
      <c r="A116" s="3"/>
      <c r="B116" s="3"/>
      <c r="C116" s="3"/>
      <c r="D116" s="4"/>
      <c r="E116" s="32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  <c r="AQ116" s="29"/>
      <c r="AR116" s="29"/>
      <c r="AS116" s="29"/>
      <c r="AT116" s="29"/>
      <c r="AU116" s="29"/>
      <c r="AV116" s="29"/>
      <c r="AW116" s="29"/>
      <c r="AX116" s="29"/>
      <c r="AY116" s="29"/>
      <c r="AZ116" s="29"/>
      <c r="BA116" s="29"/>
      <c r="BB116" s="29"/>
      <c r="BC116" s="29"/>
      <c r="BD116" s="29"/>
      <c r="BE116" s="29"/>
    </row>
    <row r="117" spans="1:57">
      <c r="A117" s="3"/>
      <c r="B117" s="3"/>
      <c r="C117" s="3"/>
      <c r="D117" s="4"/>
      <c r="E117" s="32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  <c r="AQ117" s="29"/>
      <c r="AR117" s="29"/>
      <c r="AS117" s="29"/>
      <c r="AT117" s="29"/>
      <c r="AU117" s="29"/>
      <c r="AV117" s="29"/>
      <c r="AW117" s="29"/>
      <c r="AX117" s="29"/>
      <c r="AY117" s="29"/>
      <c r="AZ117" s="29"/>
      <c r="BA117" s="29"/>
      <c r="BB117" s="29"/>
      <c r="BC117" s="29"/>
      <c r="BD117" s="29"/>
      <c r="BE117" s="29"/>
    </row>
    <row r="118" spans="1:57">
      <c r="A118" s="3"/>
      <c r="B118" s="3"/>
      <c r="C118" s="3"/>
      <c r="D118" s="4"/>
      <c r="E118" s="32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  <c r="AQ118" s="29"/>
      <c r="AR118" s="29"/>
      <c r="AS118" s="29"/>
      <c r="AT118" s="29"/>
      <c r="AU118" s="29"/>
      <c r="AV118" s="29"/>
      <c r="AW118" s="29"/>
      <c r="AX118" s="29"/>
      <c r="AY118" s="29"/>
      <c r="AZ118" s="29"/>
      <c r="BA118" s="29"/>
      <c r="BB118" s="29"/>
      <c r="BC118" s="29"/>
      <c r="BD118" s="29"/>
      <c r="BE118" s="29"/>
    </row>
    <row r="119" spans="1:57">
      <c r="A119" s="3"/>
      <c r="B119" s="3"/>
      <c r="C119" s="3"/>
      <c r="D119" s="4"/>
      <c r="E119" s="32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  <c r="AQ119" s="29"/>
      <c r="AR119" s="29"/>
      <c r="AS119" s="29"/>
      <c r="AT119" s="29"/>
      <c r="AU119" s="29"/>
      <c r="AV119" s="29"/>
      <c r="AW119" s="29"/>
      <c r="AX119" s="29"/>
      <c r="AY119" s="29"/>
      <c r="AZ119" s="29"/>
      <c r="BA119" s="29"/>
      <c r="BB119" s="29"/>
      <c r="BC119" s="29"/>
      <c r="BD119" s="29"/>
      <c r="BE119" s="29"/>
    </row>
    <row r="120" spans="1:57">
      <c r="A120" s="3"/>
      <c r="B120" s="3"/>
      <c r="C120" s="3"/>
      <c r="D120" s="4"/>
      <c r="E120" s="32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F120" s="29"/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  <c r="AQ120" s="29"/>
      <c r="AR120" s="29"/>
      <c r="AS120" s="29"/>
      <c r="AT120" s="29"/>
      <c r="AU120" s="29"/>
      <c r="AV120" s="29"/>
      <c r="AW120" s="29"/>
      <c r="AX120" s="29"/>
      <c r="AY120" s="29"/>
      <c r="AZ120" s="29"/>
      <c r="BA120" s="29"/>
      <c r="BB120" s="29"/>
      <c r="BC120" s="29"/>
      <c r="BD120" s="29"/>
      <c r="BE120" s="29"/>
    </row>
    <row r="121" spans="1:57">
      <c r="A121" s="3"/>
      <c r="B121" s="3"/>
      <c r="C121" s="3"/>
      <c r="D121" s="4"/>
      <c r="E121" s="32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  <c r="AQ121" s="29"/>
      <c r="AR121" s="29"/>
      <c r="AS121" s="29"/>
      <c r="AT121" s="29"/>
      <c r="AU121" s="29"/>
      <c r="AV121" s="29"/>
      <c r="AW121" s="29"/>
      <c r="AX121" s="29"/>
      <c r="AY121" s="29"/>
      <c r="AZ121" s="29"/>
      <c r="BA121" s="29"/>
      <c r="BB121" s="29"/>
      <c r="BC121" s="29"/>
      <c r="BD121" s="29"/>
      <c r="BE121" s="29"/>
    </row>
    <row r="122" spans="1:57">
      <c r="A122" s="3"/>
      <c r="B122" s="3"/>
      <c r="C122" s="3"/>
      <c r="D122" s="4"/>
      <c r="E122" s="32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29"/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  <c r="AQ122" s="29"/>
      <c r="AR122" s="29"/>
      <c r="AS122" s="29"/>
      <c r="AT122" s="29"/>
      <c r="AU122" s="29"/>
      <c r="AV122" s="29"/>
      <c r="AW122" s="29"/>
      <c r="AX122" s="29"/>
      <c r="AY122" s="29"/>
      <c r="AZ122" s="29"/>
      <c r="BA122" s="29"/>
      <c r="BB122" s="29"/>
      <c r="BC122" s="29"/>
      <c r="BD122" s="29"/>
      <c r="BE122" s="29"/>
    </row>
    <row r="123" spans="1:57">
      <c r="A123" s="3"/>
      <c r="B123" s="3"/>
      <c r="C123" s="3"/>
      <c r="D123" s="4"/>
      <c r="E123" s="32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  <c r="AQ123" s="29"/>
      <c r="AR123" s="29"/>
      <c r="AS123" s="29"/>
      <c r="AT123" s="29"/>
      <c r="AU123" s="29"/>
      <c r="AV123" s="29"/>
      <c r="AW123" s="29"/>
      <c r="AX123" s="29"/>
      <c r="AY123" s="29"/>
      <c r="AZ123" s="29"/>
      <c r="BA123" s="29"/>
      <c r="BB123" s="29"/>
      <c r="BC123" s="29"/>
      <c r="BD123" s="29"/>
      <c r="BE123" s="29"/>
    </row>
    <row r="124" spans="1:57">
      <c r="A124" s="3"/>
      <c r="B124" s="3"/>
      <c r="C124" s="3"/>
      <c r="D124" s="4"/>
      <c r="E124" s="32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  <c r="AQ124" s="29"/>
      <c r="AR124" s="29"/>
      <c r="AS124" s="29"/>
      <c r="AT124" s="29"/>
      <c r="AU124" s="29"/>
      <c r="AV124" s="29"/>
      <c r="AW124" s="29"/>
      <c r="AX124" s="29"/>
      <c r="AY124" s="29"/>
      <c r="AZ124" s="29"/>
      <c r="BA124" s="29"/>
      <c r="BB124" s="29"/>
      <c r="BC124" s="29"/>
      <c r="BD124" s="29"/>
      <c r="BE124" s="29"/>
    </row>
    <row r="125" spans="1:57">
      <c r="A125" s="3"/>
      <c r="B125" s="3"/>
      <c r="C125" s="3"/>
      <c r="D125" s="4"/>
      <c r="E125" s="32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  <c r="AQ125" s="29"/>
      <c r="AR125" s="29"/>
      <c r="AS125" s="29"/>
      <c r="AT125" s="29"/>
      <c r="AU125" s="29"/>
      <c r="AV125" s="29"/>
      <c r="AW125" s="29"/>
      <c r="AX125" s="29"/>
      <c r="AY125" s="29"/>
      <c r="AZ125" s="29"/>
      <c r="BA125" s="29"/>
      <c r="BB125" s="29"/>
      <c r="BC125" s="29"/>
      <c r="BD125" s="29"/>
      <c r="BE125" s="29"/>
    </row>
    <row r="126" spans="1:57">
      <c r="A126" s="3"/>
      <c r="B126" s="3"/>
      <c r="C126" s="3"/>
      <c r="D126" s="4"/>
      <c r="E126" s="32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  <c r="AQ126" s="29"/>
      <c r="AR126" s="29"/>
      <c r="AS126" s="29"/>
      <c r="AT126" s="29"/>
      <c r="AU126" s="29"/>
      <c r="AV126" s="29"/>
      <c r="AW126" s="29"/>
      <c r="AX126" s="29"/>
      <c r="AY126" s="29"/>
      <c r="AZ126" s="29"/>
      <c r="BA126" s="29"/>
      <c r="BB126" s="29"/>
      <c r="BC126" s="29"/>
      <c r="BD126" s="29"/>
      <c r="BE126" s="29"/>
    </row>
    <row r="127" spans="1:57">
      <c r="A127" s="3"/>
      <c r="B127" s="3"/>
      <c r="C127" s="3"/>
      <c r="D127" s="4"/>
      <c r="E127" s="32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</row>
    <row r="128" spans="1:57">
      <c r="A128" s="3"/>
      <c r="B128" s="3"/>
      <c r="C128" s="3"/>
      <c r="D128" s="4"/>
      <c r="E128" s="32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  <c r="AQ128" s="29"/>
      <c r="AR128" s="29"/>
      <c r="AS128" s="29"/>
      <c r="AT128" s="29"/>
      <c r="AU128" s="29"/>
      <c r="AV128" s="29"/>
      <c r="AW128" s="29"/>
      <c r="AX128" s="29"/>
      <c r="AY128" s="29"/>
      <c r="AZ128" s="29"/>
      <c r="BA128" s="29"/>
      <c r="BB128" s="29"/>
      <c r="BC128" s="29"/>
      <c r="BD128" s="29"/>
      <c r="BE128" s="29"/>
    </row>
    <row r="129" spans="1:57">
      <c r="A129" s="3"/>
      <c r="B129" s="3"/>
      <c r="C129" s="3"/>
      <c r="D129" s="4"/>
      <c r="E129" s="32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  <c r="AQ129" s="29"/>
      <c r="AR129" s="29"/>
      <c r="AS129" s="29"/>
      <c r="AT129" s="29"/>
      <c r="AU129" s="29"/>
      <c r="AV129" s="29"/>
      <c r="AW129" s="29"/>
      <c r="AX129" s="29"/>
      <c r="AY129" s="29"/>
      <c r="AZ129" s="29"/>
      <c r="BA129" s="29"/>
      <c r="BB129" s="29"/>
      <c r="BC129" s="29"/>
      <c r="BD129" s="29"/>
      <c r="BE129" s="29"/>
    </row>
    <row r="130" spans="1:57">
      <c r="A130" s="3"/>
      <c r="B130" s="3"/>
      <c r="C130" s="3"/>
      <c r="D130" s="4"/>
      <c r="E130" s="32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  <c r="AY130" s="29"/>
      <c r="AZ130" s="29"/>
      <c r="BA130" s="29"/>
      <c r="BB130" s="29"/>
      <c r="BC130" s="29"/>
      <c r="BD130" s="29"/>
      <c r="BE130" s="29"/>
    </row>
    <row r="131" spans="1:57">
      <c r="A131" s="3"/>
      <c r="B131" s="3"/>
      <c r="C131" s="3"/>
      <c r="D131" s="4"/>
      <c r="E131" s="32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  <c r="AQ131" s="29"/>
      <c r="AR131" s="29"/>
      <c r="AS131" s="29"/>
      <c r="AT131" s="29"/>
      <c r="AU131" s="29"/>
      <c r="AV131" s="29"/>
      <c r="AW131" s="29"/>
      <c r="AX131" s="29"/>
      <c r="AY131" s="29"/>
      <c r="AZ131" s="29"/>
      <c r="BA131" s="29"/>
      <c r="BB131" s="29"/>
      <c r="BC131" s="29"/>
      <c r="BD131" s="29"/>
      <c r="BE131" s="29"/>
    </row>
    <row r="132" spans="1:57">
      <c r="A132" s="3"/>
      <c r="B132" s="3"/>
      <c r="C132" s="3"/>
      <c r="D132" s="4"/>
      <c r="E132" s="32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  <c r="AQ132" s="29"/>
      <c r="AR132" s="29"/>
      <c r="AS132" s="29"/>
      <c r="AT132" s="29"/>
      <c r="AU132" s="29"/>
      <c r="AV132" s="29"/>
      <c r="AW132" s="29"/>
      <c r="AX132" s="29"/>
      <c r="AY132" s="29"/>
      <c r="AZ132" s="29"/>
      <c r="BA132" s="29"/>
      <c r="BB132" s="29"/>
      <c r="BC132" s="29"/>
      <c r="BD132" s="29"/>
      <c r="BE132" s="29"/>
    </row>
    <row r="133" spans="1:57">
      <c r="A133" s="3"/>
      <c r="B133" s="3"/>
      <c r="C133" s="3"/>
      <c r="D133" s="4"/>
      <c r="E133" s="32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  <c r="AQ133" s="29"/>
      <c r="AR133" s="29"/>
      <c r="AS133" s="29"/>
      <c r="AT133" s="29"/>
      <c r="AU133" s="29"/>
      <c r="AV133" s="29"/>
      <c r="AW133" s="29"/>
      <c r="AX133" s="29"/>
      <c r="AY133" s="29"/>
      <c r="AZ133" s="29"/>
      <c r="BA133" s="29"/>
      <c r="BB133" s="29"/>
      <c r="BC133" s="29"/>
      <c r="BD133" s="29"/>
      <c r="BE133" s="29"/>
    </row>
    <row r="134" spans="1:57">
      <c r="A134" s="3"/>
      <c r="B134" s="3"/>
      <c r="C134" s="3"/>
      <c r="D134" s="4"/>
      <c r="E134" s="32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  <c r="BB134" s="29"/>
      <c r="BC134" s="29"/>
      <c r="BD134" s="29"/>
      <c r="BE134" s="29"/>
    </row>
    <row r="135" spans="1:57">
      <c r="A135" s="3"/>
      <c r="B135" s="3"/>
      <c r="C135" s="3"/>
      <c r="D135" s="4"/>
      <c r="E135" s="32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</row>
    <row r="136" spans="1:57">
      <c r="A136" s="3"/>
      <c r="B136" s="3"/>
      <c r="C136" s="3"/>
      <c r="D136" s="4"/>
      <c r="E136" s="32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29"/>
      <c r="AT136" s="29"/>
      <c r="AU136" s="29"/>
      <c r="AV136" s="29"/>
      <c r="AW136" s="29"/>
      <c r="AX136" s="29"/>
      <c r="AY136" s="29"/>
      <c r="AZ136" s="29"/>
      <c r="BA136" s="29"/>
      <c r="BB136" s="29"/>
      <c r="BC136" s="29"/>
      <c r="BD136" s="29"/>
      <c r="BE136" s="29"/>
    </row>
    <row r="137" spans="1:57">
      <c r="A137" s="3"/>
      <c r="B137" s="3"/>
      <c r="C137" s="3"/>
      <c r="D137" s="4"/>
      <c r="E137" s="32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29"/>
      <c r="AT137" s="29"/>
      <c r="AU137" s="29"/>
      <c r="AV137" s="29"/>
      <c r="AW137" s="29"/>
      <c r="AX137" s="29"/>
      <c r="AY137" s="29"/>
      <c r="AZ137" s="29"/>
      <c r="BA137" s="29"/>
      <c r="BB137" s="29"/>
      <c r="BC137" s="29"/>
      <c r="BD137" s="29"/>
      <c r="BE137" s="29"/>
    </row>
    <row r="138" spans="1:57">
      <c r="A138" s="3"/>
      <c r="B138" s="3"/>
      <c r="C138" s="3"/>
      <c r="D138" s="4"/>
      <c r="E138" s="32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29"/>
      <c r="AT138" s="29"/>
      <c r="AU138" s="29"/>
      <c r="AV138" s="29"/>
      <c r="AW138" s="29"/>
      <c r="AX138" s="29"/>
      <c r="AY138" s="29"/>
      <c r="AZ138" s="29"/>
      <c r="BA138" s="29"/>
      <c r="BB138" s="29"/>
      <c r="BC138" s="29"/>
      <c r="BD138" s="29"/>
      <c r="BE138" s="29"/>
    </row>
    <row r="139" spans="1:57">
      <c r="A139" s="3"/>
      <c r="B139" s="3"/>
      <c r="C139" s="3"/>
      <c r="D139" s="4"/>
      <c r="E139" s="32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29"/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  <c r="AQ139" s="29"/>
      <c r="AR139" s="29"/>
      <c r="AS139" s="29"/>
      <c r="AT139" s="29"/>
      <c r="AU139" s="29"/>
      <c r="AV139" s="29"/>
      <c r="AW139" s="29"/>
      <c r="AX139" s="29"/>
      <c r="AY139" s="29"/>
      <c r="AZ139" s="29"/>
      <c r="BA139" s="29"/>
      <c r="BB139" s="29"/>
      <c r="BC139" s="29"/>
      <c r="BD139" s="29"/>
      <c r="BE139" s="29"/>
    </row>
    <row r="140" spans="1:57">
      <c r="A140" s="3"/>
      <c r="B140" s="3"/>
      <c r="C140" s="3"/>
      <c r="D140" s="4"/>
      <c r="E140" s="32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</row>
    <row r="141" spans="1:57">
      <c r="A141" s="3"/>
      <c r="B141" s="3"/>
      <c r="C141" s="3"/>
      <c r="D141" s="4"/>
      <c r="E141" s="32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F141" s="29"/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  <c r="AQ141" s="29"/>
      <c r="AR141" s="29"/>
      <c r="AS141" s="29"/>
      <c r="AT141" s="29"/>
      <c r="AU141" s="29"/>
      <c r="AV141" s="29"/>
      <c r="AW141" s="29"/>
      <c r="AX141" s="29"/>
      <c r="AY141" s="29"/>
      <c r="AZ141" s="29"/>
      <c r="BA141" s="29"/>
      <c r="BB141" s="29"/>
      <c r="BC141" s="29"/>
      <c r="BD141" s="29"/>
      <c r="BE141" s="29"/>
    </row>
    <row r="142" spans="1:57">
      <c r="A142" s="3"/>
      <c r="B142" s="3"/>
      <c r="C142" s="3"/>
      <c r="D142" s="4"/>
      <c r="E142" s="32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  <c r="AY142" s="29"/>
      <c r="AZ142" s="29"/>
      <c r="BA142" s="29"/>
      <c r="BB142" s="29"/>
      <c r="BC142" s="29"/>
      <c r="BD142" s="29"/>
      <c r="BE142" s="29"/>
    </row>
    <row r="143" spans="1:57">
      <c r="A143" s="3"/>
      <c r="B143" s="3"/>
      <c r="C143" s="3"/>
      <c r="D143" s="4"/>
      <c r="E143" s="32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F143" s="29"/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  <c r="AQ143" s="29"/>
      <c r="AR143" s="29"/>
      <c r="AS143" s="29"/>
      <c r="AT143" s="29"/>
      <c r="AU143" s="29"/>
      <c r="AV143" s="29"/>
      <c r="AW143" s="29"/>
      <c r="AX143" s="29"/>
      <c r="AY143" s="29"/>
      <c r="AZ143" s="29"/>
      <c r="BA143" s="29"/>
      <c r="BB143" s="29"/>
      <c r="BC143" s="29"/>
      <c r="BD143" s="29"/>
      <c r="BE143" s="29"/>
    </row>
    <row r="144" spans="1:57">
      <c r="A144" s="3"/>
      <c r="B144" s="3"/>
      <c r="C144" s="3"/>
      <c r="D144" s="4"/>
      <c r="E144" s="32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  <c r="BD144" s="29"/>
      <c r="BE144" s="29"/>
    </row>
    <row r="145" spans="1:57">
      <c r="A145" s="3"/>
      <c r="B145" s="3"/>
      <c r="C145" s="3"/>
      <c r="D145" s="4"/>
      <c r="E145" s="32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F145" s="29"/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  <c r="AQ145" s="29"/>
      <c r="AR145" s="29"/>
      <c r="AS145" s="29"/>
      <c r="AT145" s="29"/>
      <c r="AU145" s="29"/>
      <c r="AV145" s="29"/>
      <c r="AW145" s="29"/>
      <c r="AX145" s="29"/>
      <c r="AY145" s="29"/>
      <c r="AZ145" s="29"/>
      <c r="BA145" s="29"/>
      <c r="BB145" s="29"/>
      <c r="BC145" s="29"/>
      <c r="BD145" s="29"/>
      <c r="BE145" s="29"/>
    </row>
    <row r="146" spans="1:57">
      <c r="A146" s="3"/>
      <c r="B146" s="3"/>
      <c r="C146" s="3"/>
      <c r="D146" s="4"/>
      <c r="E146" s="32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F146" s="29"/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  <c r="AQ146" s="29"/>
      <c r="AR146" s="29"/>
      <c r="AS146" s="29"/>
      <c r="AT146" s="29"/>
      <c r="AU146" s="29"/>
      <c r="AV146" s="29"/>
      <c r="AW146" s="29"/>
      <c r="AX146" s="29"/>
      <c r="AY146" s="29"/>
      <c r="AZ146" s="29"/>
      <c r="BA146" s="29"/>
      <c r="BB146" s="29"/>
      <c r="BC146" s="29"/>
      <c r="BD146" s="29"/>
      <c r="BE146" s="29"/>
    </row>
    <row r="147" spans="1:57">
      <c r="A147" s="3"/>
      <c r="B147" s="3"/>
      <c r="C147" s="3"/>
      <c r="D147" s="4"/>
      <c r="E147" s="32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F147" s="29"/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  <c r="AQ147" s="29"/>
      <c r="AR147" s="29"/>
      <c r="AS147" s="29"/>
      <c r="AT147" s="29"/>
      <c r="AU147" s="29"/>
      <c r="AV147" s="29"/>
      <c r="AW147" s="29"/>
      <c r="AX147" s="29"/>
      <c r="AY147" s="29"/>
      <c r="AZ147" s="29"/>
      <c r="BA147" s="29"/>
      <c r="BB147" s="29"/>
      <c r="BC147" s="29"/>
      <c r="BD147" s="29"/>
      <c r="BE147" s="29"/>
    </row>
    <row r="148" spans="1:57">
      <c r="A148" s="3"/>
      <c r="B148" s="3"/>
      <c r="C148" s="3"/>
      <c r="D148" s="4"/>
      <c r="E148" s="32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  <c r="AQ148" s="29"/>
      <c r="AR148" s="29"/>
      <c r="AS148" s="29"/>
      <c r="AT148" s="29"/>
      <c r="AU148" s="29"/>
      <c r="AV148" s="29"/>
      <c r="AW148" s="29"/>
      <c r="AX148" s="29"/>
      <c r="AY148" s="29"/>
      <c r="AZ148" s="29"/>
      <c r="BA148" s="29"/>
      <c r="BB148" s="29"/>
      <c r="BC148" s="29"/>
      <c r="BD148" s="29"/>
      <c r="BE148" s="29"/>
    </row>
    <row r="149" spans="1:57">
      <c r="A149" s="3"/>
      <c r="B149" s="3"/>
      <c r="C149" s="3"/>
      <c r="D149" s="4"/>
      <c r="E149" s="32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F149" s="29"/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  <c r="AQ149" s="29"/>
      <c r="AR149" s="29"/>
      <c r="AS149" s="29"/>
      <c r="AT149" s="29"/>
      <c r="AU149" s="29"/>
      <c r="AV149" s="29"/>
      <c r="AW149" s="29"/>
      <c r="AX149" s="29"/>
      <c r="AY149" s="29"/>
      <c r="AZ149" s="29"/>
      <c r="BA149" s="29"/>
      <c r="BB149" s="29"/>
      <c r="BC149" s="29"/>
      <c r="BD149" s="29"/>
      <c r="BE149" s="29"/>
    </row>
    <row r="150" spans="1:57">
      <c r="A150" s="3"/>
      <c r="B150" s="3"/>
      <c r="C150" s="3"/>
      <c r="D150" s="4"/>
      <c r="E150" s="32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  <c r="BD150" s="29"/>
      <c r="BE150" s="29"/>
    </row>
    <row r="151" spans="1:57">
      <c r="A151" s="3"/>
      <c r="B151" s="3"/>
      <c r="C151" s="3"/>
      <c r="D151" s="4"/>
      <c r="E151" s="32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  <c r="BA151" s="29"/>
      <c r="BB151" s="29"/>
      <c r="BC151" s="29"/>
      <c r="BD151" s="29"/>
      <c r="BE151" s="29"/>
    </row>
    <row r="152" spans="1:57">
      <c r="A152" s="3"/>
      <c r="B152" s="3"/>
      <c r="C152" s="3"/>
      <c r="D152" s="4"/>
      <c r="E152" s="32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  <c r="BD152" s="29"/>
      <c r="BE152" s="29"/>
    </row>
    <row r="153" spans="1:57">
      <c r="A153" s="3"/>
      <c r="B153" s="3"/>
      <c r="C153" s="3"/>
      <c r="D153" s="4"/>
      <c r="E153" s="32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  <c r="BA153" s="29"/>
      <c r="BB153" s="29"/>
      <c r="BC153" s="29"/>
      <c r="BD153" s="29"/>
      <c r="BE153" s="29"/>
    </row>
    <row r="154" spans="1:57">
      <c r="A154" s="3"/>
      <c r="B154" s="3"/>
      <c r="C154" s="3"/>
      <c r="D154" s="4"/>
      <c r="E154" s="32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</row>
    <row r="155" spans="1:57">
      <c r="A155" s="3"/>
      <c r="B155" s="3"/>
      <c r="C155" s="3"/>
      <c r="D155" s="4"/>
      <c r="E155" s="32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  <c r="BA155" s="29"/>
      <c r="BB155" s="29"/>
      <c r="BC155" s="29"/>
      <c r="BD155" s="29"/>
      <c r="BE155" s="29"/>
    </row>
    <row r="156" spans="1:57">
      <c r="A156" s="3"/>
      <c r="B156" s="3"/>
      <c r="C156" s="3"/>
      <c r="D156" s="4"/>
      <c r="E156" s="32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</row>
    <row r="157" spans="1:57">
      <c r="A157" s="3"/>
      <c r="B157" s="3"/>
      <c r="C157" s="3"/>
      <c r="D157" s="4"/>
      <c r="E157" s="32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</row>
    <row r="158" spans="1:57">
      <c r="A158" s="3"/>
      <c r="B158" s="3"/>
      <c r="C158" s="3"/>
      <c r="D158" s="4"/>
      <c r="E158" s="32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</row>
    <row r="159" spans="1:57">
      <c r="A159" s="3"/>
      <c r="B159" s="3"/>
      <c r="C159" s="3"/>
      <c r="D159" s="4"/>
      <c r="E159" s="32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</row>
    <row r="160" spans="1:57">
      <c r="A160" s="3"/>
      <c r="B160" s="3"/>
      <c r="C160" s="3"/>
      <c r="D160" s="4"/>
      <c r="E160" s="32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</row>
    <row r="161" spans="1:57">
      <c r="A161" s="3"/>
      <c r="B161" s="3"/>
      <c r="C161" s="3"/>
      <c r="D161" s="4"/>
      <c r="E161" s="32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F161" s="29"/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  <c r="AQ161" s="29"/>
      <c r="AR161" s="29"/>
      <c r="AS161" s="29"/>
      <c r="AT161" s="29"/>
      <c r="AU161" s="29"/>
      <c r="AV161" s="29"/>
      <c r="AW161" s="29"/>
      <c r="AX161" s="29"/>
      <c r="AY161" s="29"/>
      <c r="AZ161" s="29"/>
      <c r="BA161" s="29"/>
      <c r="BB161" s="29"/>
      <c r="BC161" s="29"/>
      <c r="BD161" s="29"/>
      <c r="BE161" s="29"/>
    </row>
    <row r="162" spans="1:57">
      <c r="A162" s="3"/>
      <c r="B162" s="3"/>
      <c r="C162" s="3"/>
      <c r="D162" s="4"/>
      <c r="E162" s="32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  <c r="AQ162" s="29"/>
      <c r="AR162" s="29"/>
      <c r="AS162" s="29"/>
      <c r="AT162" s="29"/>
      <c r="AU162" s="29"/>
      <c r="AV162" s="29"/>
      <c r="AW162" s="29"/>
      <c r="AX162" s="29"/>
      <c r="AY162" s="29"/>
      <c r="AZ162" s="29"/>
      <c r="BA162" s="29"/>
      <c r="BB162" s="29"/>
      <c r="BC162" s="29"/>
      <c r="BD162" s="29"/>
      <c r="BE162" s="29"/>
    </row>
    <row r="163" spans="1:57">
      <c r="A163" s="3"/>
      <c r="B163" s="3"/>
      <c r="C163" s="3"/>
      <c r="D163" s="4"/>
      <c r="E163" s="32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F163" s="29"/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  <c r="AQ163" s="29"/>
      <c r="AR163" s="29"/>
      <c r="AS163" s="29"/>
      <c r="AT163" s="29"/>
      <c r="AU163" s="29"/>
      <c r="AV163" s="29"/>
      <c r="AW163" s="29"/>
      <c r="AX163" s="29"/>
      <c r="AY163" s="29"/>
      <c r="AZ163" s="29"/>
      <c r="BA163" s="29"/>
      <c r="BB163" s="29"/>
      <c r="BC163" s="29"/>
      <c r="BD163" s="29"/>
      <c r="BE163" s="29"/>
    </row>
    <row r="164" spans="1:57">
      <c r="A164" s="3"/>
      <c r="B164" s="3"/>
      <c r="C164" s="3"/>
      <c r="D164" s="4"/>
      <c r="E164" s="32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F164" s="29"/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  <c r="AQ164" s="29"/>
      <c r="AR164" s="29"/>
      <c r="AS164" s="29"/>
      <c r="AT164" s="29"/>
      <c r="AU164" s="29"/>
      <c r="AV164" s="29"/>
      <c r="AW164" s="29"/>
      <c r="AX164" s="29"/>
      <c r="AY164" s="29"/>
      <c r="AZ164" s="29"/>
      <c r="BA164" s="29"/>
      <c r="BB164" s="29"/>
      <c r="BC164" s="29"/>
      <c r="BD164" s="29"/>
      <c r="BE164" s="29"/>
    </row>
    <row r="165" spans="1:57">
      <c r="A165" s="3"/>
      <c r="B165" s="3"/>
      <c r="C165" s="3"/>
      <c r="D165" s="4"/>
      <c r="E165" s="32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F165" s="29"/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  <c r="AQ165" s="29"/>
      <c r="AR165" s="29"/>
      <c r="AS165" s="29"/>
      <c r="AT165" s="29"/>
      <c r="AU165" s="29"/>
      <c r="AV165" s="29"/>
      <c r="AW165" s="29"/>
      <c r="AX165" s="29"/>
      <c r="AY165" s="29"/>
      <c r="AZ165" s="29"/>
      <c r="BA165" s="29"/>
      <c r="BB165" s="29"/>
      <c r="BC165" s="29"/>
      <c r="BD165" s="29"/>
      <c r="BE165" s="29"/>
    </row>
    <row r="166" spans="1:57">
      <c r="A166" s="3"/>
      <c r="B166" s="3"/>
      <c r="C166" s="3"/>
      <c r="D166" s="4"/>
      <c r="E166" s="32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</row>
    <row r="167" spans="1:57">
      <c r="A167" s="3"/>
      <c r="B167" s="3"/>
      <c r="C167" s="3"/>
      <c r="D167" s="4"/>
      <c r="E167" s="32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</row>
    <row r="168" spans="1:57">
      <c r="A168" s="3"/>
      <c r="B168" s="3"/>
      <c r="C168" s="3"/>
      <c r="D168" s="4"/>
      <c r="E168" s="32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</row>
    <row r="169" spans="1:57">
      <c r="A169" s="3"/>
      <c r="B169" s="3"/>
      <c r="C169" s="3"/>
      <c r="D169" s="4"/>
      <c r="E169" s="32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</row>
    <row r="170" spans="1:57">
      <c r="A170" s="3"/>
      <c r="B170" s="3"/>
      <c r="C170" s="3"/>
      <c r="D170" s="4"/>
      <c r="E170" s="32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</row>
    <row r="171" spans="1:57">
      <c r="A171" s="3"/>
      <c r="B171" s="3"/>
      <c r="C171" s="3"/>
      <c r="D171" s="4"/>
      <c r="E171" s="32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</row>
    <row r="172" spans="1:57">
      <c r="A172" s="3"/>
      <c r="B172" s="3"/>
      <c r="C172" s="3"/>
      <c r="D172" s="4"/>
      <c r="E172" s="32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</row>
    <row r="173" spans="1:57">
      <c r="A173" s="3"/>
      <c r="B173" s="3"/>
      <c r="C173" s="3"/>
      <c r="D173" s="4"/>
      <c r="E173" s="32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</row>
    <row r="174" spans="1:57">
      <c r="A174" s="3"/>
      <c r="B174" s="3"/>
      <c r="C174" s="3"/>
      <c r="D174" s="4"/>
      <c r="E174" s="32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</row>
    <row r="175" spans="1:57">
      <c r="A175" s="3"/>
      <c r="B175" s="3"/>
      <c r="C175" s="3"/>
      <c r="D175" s="4"/>
      <c r="E175" s="32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</row>
    <row r="176" spans="1:57">
      <c r="A176" s="3"/>
      <c r="B176" s="3"/>
      <c r="C176" s="3"/>
      <c r="D176" s="4"/>
      <c r="E176" s="32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</row>
    <row r="177" spans="1:57">
      <c r="A177" s="3"/>
      <c r="B177" s="3"/>
      <c r="C177" s="3"/>
      <c r="D177" s="4"/>
      <c r="E177" s="32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</row>
    <row r="178" spans="1:57">
      <c r="A178" s="3"/>
      <c r="B178" s="3"/>
      <c r="C178" s="3"/>
      <c r="D178" s="4"/>
      <c r="E178" s="32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</row>
    <row r="179" spans="1:57">
      <c r="A179" s="3"/>
      <c r="B179" s="3"/>
      <c r="C179" s="3"/>
      <c r="D179" s="4"/>
      <c r="E179" s="32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</row>
    <row r="180" spans="1:57">
      <c r="A180" s="3"/>
      <c r="B180" s="3"/>
      <c r="C180" s="3"/>
      <c r="D180" s="4"/>
      <c r="E180" s="32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</row>
    <row r="181" spans="1:57">
      <c r="A181" s="3"/>
      <c r="B181" s="3"/>
      <c r="C181" s="3"/>
      <c r="D181" s="4"/>
      <c r="E181" s="32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</row>
    <row r="182" spans="1:57">
      <c r="A182" s="3"/>
      <c r="B182" s="3"/>
      <c r="C182" s="3"/>
      <c r="D182" s="4"/>
      <c r="E182" s="32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</row>
    <row r="183" spans="1:57">
      <c r="A183" s="3"/>
      <c r="B183" s="3"/>
      <c r="C183" s="3"/>
      <c r="D183" s="4"/>
      <c r="E183" s="32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</row>
    <row r="184" spans="1:57">
      <c r="A184" s="3"/>
      <c r="B184" s="3"/>
      <c r="C184" s="3"/>
      <c r="D184" s="4"/>
      <c r="E184" s="32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</row>
    <row r="185" spans="1:57">
      <c r="A185" s="3"/>
      <c r="B185" s="3"/>
      <c r="C185" s="3"/>
      <c r="D185" s="4"/>
      <c r="E185" s="32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</row>
    <row r="186" spans="1:57">
      <c r="A186" s="3"/>
      <c r="B186" s="3"/>
      <c r="C186" s="3"/>
      <c r="D186" s="4"/>
      <c r="E186" s="32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</row>
    <row r="187" spans="1:57">
      <c r="A187" s="3"/>
      <c r="B187" s="3"/>
      <c r="C187" s="3"/>
      <c r="D187" s="4"/>
      <c r="E187" s="32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</row>
    <row r="188" spans="1:57">
      <c r="A188" s="3"/>
      <c r="B188" s="3"/>
      <c r="C188" s="3"/>
      <c r="D188" s="4"/>
      <c r="E188" s="32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</row>
    <row r="189" spans="1:57">
      <c r="A189" s="3"/>
      <c r="B189" s="3"/>
      <c r="C189" s="3"/>
      <c r="D189" s="4"/>
      <c r="E189" s="32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</row>
    <row r="190" spans="1:57">
      <c r="A190" s="3"/>
      <c r="B190" s="3"/>
      <c r="C190" s="3"/>
      <c r="D190" s="4"/>
      <c r="E190" s="32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</row>
    <row r="191" spans="1:57">
      <c r="A191" s="3"/>
      <c r="B191" s="3"/>
      <c r="C191" s="3"/>
      <c r="D191" s="4"/>
      <c r="E191" s="32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</row>
    <row r="192" spans="1:57">
      <c r="A192" s="3"/>
      <c r="B192" s="3"/>
      <c r="C192" s="3"/>
      <c r="D192" s="4"/>
      <c r="E192" s="32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</row>
    <row r="193" spans="1:57">
      <c r="A193" s="3"/>
      <c r="B193" s="3"/>
      <c r="C193" s="3"/>
      <c r="D193" s="4"/>
      <c r="E193" s="32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</row>
    <row r="194" spans="1:57">
      <c r="A194" s="3"/>
      <c r="B194" s="3"/>
      <c r="C194" s="3"/>
      <c r="D194" s="4"/>
      <c r="E194" s="32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</row>
    <row r="195" spans="1:57">
      <c r="A195" s="3"/>
      <c r="B195" s="3"/>
      <c r="C195" s="3"/>
      <c r="D195" s="4"/>
      <c r="E195" s="32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</row>
    <row r="196" spans="1:57">
      <c r="A196" s="3"/>
      <c r="B196" s="3"/>
      <c r="C196" s="3"/>
      <c r="D196" s="4"/>
      <c r="E196" s="32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</row>
    <row r="197" spans="1:57">
      <c r="A197" s="3"/>
      <c r="B197" s="3"/>
      <c r="C197" s="3"/>
      <c r="D197" s="4"/>
      <c r="E197" s="32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</row>
    <row r="198" spans="1:57">
      <c r="A198" s="3"/>
      <c r="B198" s="3"/>
      <c r="C198" s="3"/>
      <c r="D198" s="4"/>
      <c r="E198" s="32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</row>
    <row r="199" spans="1:57">
      <c r="A199" s="3"/>
      <c r="B199" s="3"/>
      <c r="C199" s="3"/>
      <c r="D199" s="4"/>
      <c r="E199" s="32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</row>
    <row r="200" spans="1:57">
      <c r="A200" s="3"/>
      <c r="B200" s="3"/>
      <c r="C200" s="3"/>
      <c r="D200" s="4"/>
      <c r="E200" s="32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</row>
    <row r="201" spans="1:57">
      <c r="A201" s="3"/>
      <c r="B201" s="3"/>
      <c r="C201" s="3"/>
      <c r="D201" s="4"/>
      <c r="E201" s="32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</row>
    <row r="202" spans="1:57">
      <c r="A202" s="3"/>
      <c r="B202" s="3"/>
      <c r="C202" s="3"/>
      <c r="D202" s="4"/>
      <c r="E202" s="32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</row>
    <row r="203" spans="1:57">
      <c r="A203" s="3"/>
      <c r="B203" s="3"/>
      <c r="C203" s="3"/>
      <c r="D203" s="4"/>
      <c r="E203" s="32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</row>
    <row r="204" spans="1:57">
      <c r="A204" s="3"/>
      <c r="B204" s="3"/>
      <c r="C204" s="3"/>
      <c r="D204" s="4"/>
      <c r="E204" s="32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</row>
    <row r="205" spans="1:57">
      <c r="A205" s="3"/>
      <c r="B205" s="3"/>
      <c r="C205" s="3"/>
      <c r="D205" s="4"/>
      <c r="E205" s="32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</row>
    <row r="206" spans="1:57">
      <c r="A206" s="3"/>
      <c r="B206" s="3"/>
      <c r="C206" s="3"/>
      <c r="D206" s="4"/>
      <c r="E206" s="32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</row>
    <row r="207" spans="1:57">
      <c r="A207" s="3"/>
      <c r="B207" s="3"/>
      <c r="C207" s="3"/>
      <c r="D207" s="4"/>
      <c r="E207" s="32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</row>
    <row r="208" spans="1:57">
      <c r="A208" s="3"/>
      <c r="B208" s="3"/>
      <c r="C208" s="3"/>
      <c r="D208" s="4"/>
      <c r="E208" s="32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</row>
    <row r="209" spans="1:57">
      <c r="A209" s="3"/>
      <c r="B209" s="3"/>
      <c r="C209" s="3"/>
      <c r="D209" s="4"/>
      <c r="E209" s="32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</row>
    <row r="210" spans="1:57">
      <c r="A210" s="3"/>
      <c r="B210" s="3"/>
      <c r="C210" s="3"/>
      <c r="D210" s="4"/>
      <c r="E210" s="32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</row>
    <row r="211" spans="1:57">
      <c r="A211" s="3"/>
      <c r="B211" s="3"/>
      <c r="C211" s="3"/>
      <c r="D211" s="4"/>
      <c r="E211" s="32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</row>
    <row r="212" spans="1:57">
      <c r="A212" s="3"/>
      <c r="B212" s="3"/>
      <c r="C212" s="3"/>
      <c r="D212" s="4"/>
      <c r="E212" s="32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</row>
    <row r="213" spans="1:57">
      <c r="A213" s="3"/>
      <c r="B213" s="3"/>
      <c r="C213" s="3"/>
      <c r="D213" s="4"/>
      <c r="E213" s="32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</row>
    <row r="214" spans="1:57">
      <c r="A214" s="3"/>
      <c r="B214" s="3"/>
      <c r="C214" s="3"/>
      <c r="D214" s="4"/>
      <c r="E214" s="32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</row>
    <row r="215" spans="1:57">
      <c r="A215" s="3"/>
      <c r="B215" s="3"/>
      <c r="C215" s="3"/>
      <c r="D215" s="4"/>
      <c r="E215" s="32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</row>
    <row r="216" spans="1:57">
      <c r="A216" s="3"/>
      <c r="B216" s="3"/>
      <c r="C216" s="3"/>
      <c r="D216" s="4"/>
      <c r="E216" s="32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</row>
    <row r="217" spans="1:57">
      <c r="A217" s="3"/>
      <c r="B217" s="3"/>
      <c r="C217" s="3"/>
      <c r="D217" s="4"/>
      <c r="E217" s="32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</row>
    <row r="218" spans="1:57">
      <c r="A218" s="3"/>
      <c r="B218" s="3"/>
      <c r="C218" s="3"/>
      <c r="D218" s="4"/>
      <c r="E218" s="32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</row>
    <row r="219" spans="1:57">
      <c r="A219" s="3"/>
      <c r="B219" s="3"/>
      <c r="C219" s="3"/>
      <c r="D219" s="4"/>
      <c r="E219" s="32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</row>
    <row r="220" spans="1:57">
      <c r="A220" s="3"/>
      <c r="B220" s="3"/>
      <c r="C220" s="3"/>
      <c r="D220" s="4"/>
      <c r="E220" s="32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</row>
    <row r="221" spans="1:57">
      <c r="A221" s="3"/>
      <c r="B221" s="3"/>
      <c r="C221" s="3"/>
      <c r="D221" s="4"/>
      <c r="E221" s="32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</row>
    <row r="222" spans="1:57">
      <c r="A222" s="3"/>
      <c r="B222" s="3"/>
      <c r="C222" s="3"/>
      <c r="D222" s="4"/>
      <c r="E222" s="32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</row>
    <row r="223" spans="1:57">
      <c r="A223" s="3"/>
      <c r="B223" s="3"/>
      <c r="C223" s="3"/>
      <c r="D223" s="4"/>
      <c r="E223" s="32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</row>
    <row r="224" spans="1:57">
      <c r="A224" s="3"/>
      <c r="B224" s="3"/>
      <c r="C224" s="3"/>
      <c r="D224" s="4"/>
      <c r="E224" s="32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</row>
    <row r="225" spans="1:57">
      <c r="A225" s="3"/>
      <c r="B225" s="3"/>
      <c r="C225" s="3"/>
      <c r="D225" s="4"/>
      <c r="E225" s="32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</row>
    <row r="226" spans="1:57">
      <c r="A226" s="3"/>
      <c r="B226" s="3"/>
      <c r="C226" s="3"/>
      <c r="D226" s="4"/>
      <c r="E226" s="32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</row>
    <row r="227" spans="1:57">
      <c r="A227" s="3"/>
      <c r="B227" s="3"/>
      <c r="C227" s="3"/>
      <c r="D227" s="4"/>
      <c r="E227" s="32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</row>
    <row r="228" spans="1:57">
      <c r="A228" s="3"/>
      <c r="B228" s="3"/>
      <c r="C228" s="3"/>
      <c r="D228" s="4"/>
      <c r="E228" s="32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</row>
    <row r="229" spans="1:57">
      <c r="A229" s="3"/>
      <c r="B229" s="3"/>
      <c r="C229" s="3"/>
      <c r="D229" s="4"/>
      <c r="E229" s="32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</row>
    <row r="230" spans="1:57">
      <c r="A230" s="3"/>
      <c r="B230" s="3"/>
      <c r="C230" s="3"/>
      <c r="D230" s="4"/>
      <c r="E230" s="32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</row>
    <row r="231" spans="1:57">
      <c r="A231" s="3"/>
      <c r="B231" s="3"/>
      <c r="C231" s="3"/>
      <c r="D231" s="4"/>
      <c r="E231" s="32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</row>
    <row r="232" spans="1:57">
      <c r="A232" s="3"/>
      <c r="B232" s="3"/>
      <c r="C232" s="3"/>
      <c r="D232" s="4"/>
      <c r="E232" s="32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</row>
    <row r="233" spans="1:57">
      <c r="A233" s="3"/>
      <c r="B233" s="3"/>
      <c r="C233" s="3"/>
      <c r="D233" s="4"/>
      <c r="E233" s="32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</row>
    <row r="234" spans="1:57">
      <c r="A234" s="3"/>
      <c r="B234" s="3"/>
      <c r="C234" s="3"/>
      <c r="D234" s="4"/>
      <c r="E234" s="32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</row>
    <row r="235" spans="1:57">
      <c r="A235" s="3"/>
      <c r="B235" s="3"/>
      <c r="C235" s="3"/>
      <c r="D235" s="4"/>
      <c r="E235" s="32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</row>
    <row r="236" spans="1:57">
      <c r="A236" s="3"/>
      <c r="B236" s="3"/>
      <c r="C236" s="3"/>
      <c r="D236" s="4"/>
      <c r="E236" s="32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</row>
    <row r="237" spans="1:57">
      <c r="A237" s="3"/>
      <c r="B237" s="3"/>
      <c r="C237" s="3"/>
      <c r="D237" s="4"/>
      <c r="E237" s="32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</row>
    <row r="238" spans="1:57">
      <c r="A238" s="3"/>
      <c r="B238" s="3"/>
      <c r="C238" s="3"/>
      <c r="D238" s="4"/>
      <c r="E238" s="32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</row>
    <row r="239" spans="1:57">
      <c r="A239" s="3"/>
      <c r="B239" s="3"/>
      <c r="C239" s="3"/>
      <c r="D239" s="4"/>
      <c r="E239" s="32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</row>
    <row r="240" spans="1:57">
      <c r="A240" s="3"/>
      <c r="B240" s="3"/>
      <c r="C240" s="3"/>
      <c r="D240" s="4"/>
      <c r="E240" s="32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</row>
    <row r="241" spans="1:57">
      <c r="A241" s="3"/>
      <c r="B241" s="3"/>
      <c r="C241" s="3"/>
      <c r="D241" s="4"/>
      <c r="E241" s="32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</row>
    <row r="242" spans="1:57">
      <c r="A242" s="3"/>
      <c r="B242" s="3"/>
      <c r="C242" s="3"/>
      <c r="D242" s="4"/>
      <c r="E242" s="32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</row>
    <row r="243" spans="1:57">
      <c r="A243" s="3"/>
      <c r="B243" s="3"/>
      <c r="C243" s="3"/>
      <c r="D243" s="4"/>
      <c r="E243" s="32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</row>
    <row r="244" spans="1:57">
      <c r="A244" s="3"/>
      <c r="B244" s="3"/>
      <c r="C244" s="3"/>
      <c r="D244" s="4"/>
      <c r="E244" s="32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</row>
    <row r="245" spans="1:57">
      <c r="A245" s="3"/>
      <c r="B245" s="3"/>
      <c r="C245" s="3"/>
      <c r="D245" s="4"/>
      <c r="E245" s="32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</row>
    <row r="246" spans="1:57">
      <c r="A246" s="3"/>
      <c r="B246" s="3"/>
      <c r="C246" s="3"/>
      <c r="D246" s="4"/>
      <c r="E246" s="32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</row>
    <row r="247" spans="1:57">
      <c r="A247" s="3"/>
      <c r="B247" s="3"/>
      <c r="C247" s="3"/>
      <c r="D247" s="4"/>
      <c r="E247" s="32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F247" s="29"/>
      <c r="AG247" s="29"/>
      <c r="AH247" s="29"/>
      <c r="AI247" s="29"/>
      <c r="AJ247" s="29"/>
      <c r="AK247" s="29"/>
      <c r="AL247" s="29"/>
      <c r="AM247" s="29"/>
      <c r="AN247" s="29"/>
      <c r="AO247" s="29"/>
      <c r="AP247" s="29"/>
      <c r="AQ247" s="29"/>
      <c r="AR247" s="29"/>
      <c r="AS247" s="29"/>
      <c r="AT247" s="29"/>
      <c r="AU247" s="29"/>
      <c r="AV247" s="29"/>
      <c r="AW247" s="29"/>
      <c r="AX247" s="29"/>
      <c r="AY247" s="29"/>
      <c r="AZ247" s="29"/>
      <c r="BA247" s="29"/>
      <c r="BB247" s="29"/>
      <c r="BC247" s="29"/>
      <c r="BD247" s="29"/>
      <c r="BE247" s="29"/>
    </row>
    <row r="248" spans="1:57">
      <c r="A248" s="3"/>
      <c r="B248" s="3"/>
      <c r="C248" s="3"/>
      <c r="D248" s="4"/>
      <c r="E248" s="32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  <c r="R248" s="29"/>
      <c r="S248" s="29"/>
      <c r="T248" s="29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F248" s="29"/>
      <c r="AG248" s="29"/>
      <c r="AH248" s="29"/>
      <c r="AI248" s="29"/>
      <c r="AJ248" s="29"/>
      <c r="AK248" s="29"/>
      <c r="AL248" s="29"/>
      <c r="AM248" s="29"/>
      <c r="AN248" s="29"/>
      <c r="AO248" s="29"/>
      <c r="AP248" s="29"/>
      <c r="AQ248" s="29"/>
      <c r="AR248" s="29"/>
      <c r="AS248" s="29"/>
      <c r="AT248" s="29"/>
      <c r="AU248" s="29"/>
      <c r="AV248" s="29"/>
      <c r="AW248" s="29"/>
      <c r="AX248" s="29"/>
      <c r="AY248" s="29"/>
      <c r="AZ248" s="29"/>
      <c r="BA248" s="29"/>
      <c r="BB248" s="29"/>
      <c r="BC248" s="29"/>
      <c r="BD248" s="29"/>
      <c r="BE248" s="29"/>
    </row>
    <row r="249" spans="1:57">
      <c r="A249" s="3"/>
      <c r="B249" s="3"/>
      <c r="C249" s="3"/>
      <c r="D249" s="4"/>
      <c r="E249" s="32"/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F249" s="29"/>
      <c r="AG249" s="29"/>
      <c r="AH249" s="29"/>
      <c r="AI249" s="29"/>
      <c r="AJ249" s="29"/>
      <c r="AK249" s="29"/>
      <c r="AL249" s="29"/>
      <c r="AM249" s="29"/>
      <c r="AN249" s="29"/>
      <c r="AO249" s="29"/>
      <c r="AP249" s="29"/>
      <c r="AQ249" s="29"/>
      <c r="AR249" s="29"/>
      <c r="AS249" s="29"/>
      <c r="AT249" s="29"/>
      <c r="AU249" s="29"/>
      <c r="AV249" s="29"/>
      <c r="AW249" s="29"/>
      <c r="AX249" s="29"/>
      <c r="AY249" s="29"/>
      <c r="AZ249" s="29"/>
      <c r="BA249" s="29"/>
      <c r="BB249" s="29"/>
      <c r="BC249" s="29"/>
      <c r="BD249" s="29"/>
      <c r="BE249" s="29"/>
    </row>
    <row r="250" spans="1:57">
      <c r="A250" s="3"/>
      <c r="B250" s="3"/>
      <c r="C250" s="3"/>
      <c r="D250" s="4"/>
      <c r="E250" s="32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F250" s="29"/>
      <c r="AG250" s="29"/>
      <c r="AH250" s="29"/>
      <c r="AI250" s="29"/>
      <c r="AJ250" s="29"/>
      <c r="AK250" s="29"/>
      <c r="AL250" s="29"/>
      <c r="AM250" s="29"/>
      <c r="AN250" s="29"/>
      <c r="AO250" s="29"/>
      <c r="AP250" s="29"/>
      <c r="AQ250" s="29"/>
      <c r="AR250" s="29"/>
      <c r="AS250" s="29"/>
      <c r="AT250" s="29"/>
      <c r="AU250" s="29"/>
      <c r="AV250" s="29"/>
      <c r="AW250" s="29"/>
      <c r="AX250" s="29"/>
      <c r="AY250" s="29"/>
      <c r="AZ250" s="29"/>
      <c r="BA250" s="29"/>
      <c r="BB250" s="29"/>
      <c r="BC250" s="29"/>
      <c r="BD250" s="29"/>
      <c r="BE250" s="29"/>
    </row>
    <row r="251" spans="1:57">
      <c r="A251" s="3"/>
      <c r="B251" s="3"/>
      <c r="C251" s="3"/>
      <c r="D251" s="4"/>
      <c r="E251" s="32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  <c r="R251" s="29"/>
      <c r="S251" s="29"/>
      <c r="T251" s="29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F251" s="29"/>
      <c r="AG251" s="29"/>
      <c r="AH251" s="29"/>
      <c r="AI251" s="29"/>
      <c r="AJ251" s="29"/>
      <c r="AK251" s="29"/>
      <c r="AL251" s="29"/>
      <c r="AM251" s="29"/>
      <c r="AN251" s="29"/>
      <c r="AO251" s="29"/>
      <c r="AP251" s="29"/>
      <c r="AQ251" s="29"/>
      <c r="AR251" s="29"/>
      <c r="AS251" s="29"/>
      <c r="AT251" s="29"/>
      <c r="AU251" s="29"/>
      <c r="AV251" s="29"/>
      <c r="AW251" s="29"/>
      <c r="AX251" s="29"/>
      <c r="AY251" s="29"/>
      <c r="AZ251" s="29"/>
      <c r="BA251" s="29"/>
      <c r="BB251" s="29"/>
      <c r="BC251" s="29"/>
      <c r="BD251" s="29"/>
      <c r="BE251" s="29"/>
    </row>
    <row r="252" spans="1:57">
      <c r="A252" s="3"/>
      <c r="B252" s="3"/>
      <c r="C252" s="3"/>
      <c r="D252" s="4"/>
      <c r="E252" s="32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  <c r="R252" s="29"/>
      <c r="S252" s="29"/>
      <c r="T252" s="29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F252" s="29"/>
      <c r="AG252" s="29"/>
      <c r="AH252" s="29"/>
      <c r="AI252" s="29"/>
      <c r="AJ252" s="29"/>
      <c r="AK252" s="29"/>
      <c r="AL252" s="29"/>
      <c r="AM252" s="29"/>
      <c r="AN252" s="29"/>
      <c r="AO252" s="29"/>
      <c r="AP252" s="29"/>
      <c r="AQ252" s="29"/>
      <c r="AR252" s="29"/>
      <c r="AS252" s="29"/>
      <c r="AT252" s="29"/>
      <c r="AU252" s="29"/>
      <c r="AV252" s="29"/>
      <c r="AW252" s="29"/>
      <c r="AX252" s="29"/>
      <c r="AY252" s="29"/>
      <c r="AZ252" s="29"/>
      <c r="BA252" s="29"/>
      <c r="BB252" s="29"/>
      <c r="BC252" s="29"/>
      <c r="BD252" s="29"/>
      <c r="BE252" s="29"/>
    </row>
    <row r="253" spans="1:57">
      <c r="A253" s="3"/>
      <c r="B253" s="3"/>
      <c r="C253" s="3"/>
      <c r="D253" s="4"/>
      <c r="E253" s="32"/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29"/>
      <c r="R253" s="29"/>
      <c r="S253" s="29"/>
      <c r="T253" s="29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F253" s="29"/>
      <c r="AG253" s="29"/>
      <c r="AH253" s="29"/>
      <c r="AI253" s="29"/>
      <c r="AJ253" s="29"/>
      <c r="AK253" s="29"/>
      <c r="AL253" s="29"/>
      <c r="AM253" s="29"/>
      <c r="AN253" s="29"/>
      <c r="AO253" s="29"/>
      <c r="AP253" s="29"/>
      <c r="AQ253" s="29"/>
      <c r="AR253" s="29"/>
      <c r="AS253" s="29"/>
      <c r="AT253" s="29"/>
      <c r="AU253" s="29"/>
      <c r="AV253" s="29"/>
      <c r="AW253" s="29"/>
      <c r="AX253" s="29"/>
      <c r="AY253" s="29"/>
      <c r="AZ253" s="29"/>
      <c r="BA253" s="29"/>
      <c r="BB253" s="29"/>
      <c r="BC253" s="29"/>
      <c r="BD253" s="29"/>
      <c r="BE253" s="29"/>
    </row>
    <row r="254" spans="1:57">
      <c r="A254" s="3"/>
      <c r="B254" s="3"/>
      <c r="C254" s="3"/>
      <c r="D254" s="4"/>
      <c r="E254" s="32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F254" s="29"/>
      <c r="AG254" s="29"/>
      <c r="AH254" s="29"/>
      <c r="AI254" s="29"/>
      <c r="AJ254" s="29"/>
      <c r="AK254" s="29"/>
      <c r="AL254" s="29"/>
      <c r="AM254" s="29"/>
      <c r="AN254" s="29"/>
      <c r="AO254" s="29"/>
      <c r="AP254" s="29"/>
      <c r="AQ254" s="29"/>
      <c r="AR254" s="29"/>
      <c r="AS254" s="29"/>
      <c r="AT254" s="29"/>
      <c r="AU254" s="29"/>
      <c r="AV254" s="29"/>
      <c r="AW254" s="29"/>
      <c r="AX254" s="29"/>
      <c r="AY254" s="29"/>
      <c r="AZ254" s="29"/>
      <c r="BA254" s="29"/>
      <c r="BB254" s="29"/>
      <c r="BC254" s="29"/>
      <c r="BD254" s="29"/>
      <c r="BE254" s="29"/>
    </row>
    <row r="255" spans="1:57">
      <c r="A255" s="3"/>
      <c r="B255" s="3"/>
      <c r="C255" s="3"/>
      <c r="D255" s="4"/>
      <c r="E255" s="32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F255" s="29"/>
      <c r="AG255" s="29"/>
      <c r="AH255" s="29"/>
      <c r="AI255" s="29"/>
      <c r="AJ255" s="29"/>
      <c r="AK255" s="29"/>
      <c r="AL255" s="29"/>
      <c r="AM255" s="29"/>
      <c r="AN255" s="29"/>
      <c r="AO255" s="29"/>
      <c r="AP255" s="29"/>
      <c r="AQ255" s="29"/>
      <c r="AR255" s="29"/>
      <c r="AS255" s="29"/>
      <c r="AT255" s="29"/>
      <c r="AU255" s="29"/>
      <c r="AV255" s="29"/>
      <c r="AW255" s="29"/>
      <c r="AX255" s="29"/>
      <c r="AY255" s="29"/>
      <c r="AZ255" s="29"/>
      <c r="BA255" s="29"/>
      <c r="BB255" s="29"/>
      <c r="BC255" s="29"/>
      <c r="BD255" s="29"/>
      <c r="BE255" s="29"/>
    </row>
    <row r="256" spans="1:57">
      <c r="A256" s="3"/>
      <c r="B256" s="3"/>
      <c r="C256" s="3"/>
      <c r="D256" s="4"/>
      <c r="E256" s="32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  <c r="R256" s="29"/>
      <c r="S256" s="29"/>
      <c r="T256" s="29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F256" s="29"/>
      <c r="AG256" s="29"/>
      <c r="AH256" s="29"/>
      <c r="AI256" s="29"/>
      <c r="AJ256" s="29"/>
      <c r="AK256" s="29"/>
      <c r="AL256" s="29"/>
      <c r="AM256" s="29"/>
      <c r="AN256" s="29"/>
      <c r="AO256" s="29"/>
      <c r="AP256" s="29"/>
      <c r="AQ256" s="29"/>
      <c r="AR256" s="29"/>
      <c r="AS256" s="29"/>
      <c r="AT256" s="29"/>
      <c r="AU256" s="29"/>
      <c r="AV256" s="29"/>
      <c r="AW256" s="29"/>
      <c r="AX256" s="29"/>
      <c r="AY256" s="29"/>
      <c r="AZ256" s="29"/>
      <c r="BA256" s="29"/>
      <c r="BB256" s="29"/>
      <c r="BC256" s="29"/>
      <c r="BD256" s="29"/>
      <c r="BE256" s="29"/>
    </row>
    <row r="257" spans="1:57">
      <c r="A257" s="3"/>
      <c r="B257" s="3"/>
      <c r="C257" s="3"/>
      <c r="D257" s="4"/>
      <c r="E257" s="32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  <c r="R257" s="29"/>
      <c r="S257" s="29"/>
      <c r="T257" s="29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F257" s="29"/>
      <c r="AG257" s="29"/>
      <c r="AH257" s="29"/>
      <c r="AI257" s="29"/>
      <c r="AJ257" s="29"/>
      <c r="AK257" s="29"/>
      <c r="AL257" s="29"/>
      <c r="AM257" s="29"/>
      <c r="AN257" s="29"/>
      <c r="AO257" s="29"/>
      <c r="AP257" s="29"/>
      <c r="AQ257" s="29"/>
      <c r="AR257" s="29"/>
      <c r="AS257" s="29"/>
      <c r="AT257" s="29"/>
      <c r="AU257" s="29"/>
      <c r="AV257" s="29"/>
      <c r="AW257" s="29"/>
      <c r="AX257" s="29"/>
      <c r="AY257" s="29"/>
      <c r="AZ257" s="29"/>
      <c r="BA257" s="29"/>
      <c r="BB257" s="29"/>
      <c r="BC257" s="29"/>
      <c r="BD257" s="29"/>
      <c r="BE257" s="29"/>
    </row>
    <row r="258" spans="1:57">
      <c r="A258" s="3"/>
      <c r="B258" s="3"/>
      <c r="C258" s="3"/>
      <c r="D258" s="4"/>
      <c r="E258" s="32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  <c r="R258" s="29"/>
      <c r="S258" s="29"/>
      <c r="T258" s="29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F258" s="29"/>
      <c r="AG258" s="29"/>
      <c r="AH258" s="29"/>
      <c r="AI258" s="29"/>
      <c r="AJ258" s="29"/>
      <c r="AK258" s="29"/>
      <c r="AL258" s="29"/>
      <c r="AM258" s="29"/>
      <c r="AN258" s="29"/>
      <c r="AO258" s="29"/>
      <c r="AP258" s="29"/>
      <c r="AQ258" s="29"/>
      <c r="AR258" s="29"/>
      <c r="AS258" s="29"/>
      <c r="AT258" s="29"/>
      <c r="AU258" s="29"/>
      <c r="AV258" s="29"/>
      <c r="AW258" s="29"/>
      <c r="AX258" s="29"/>
      <c r="AY258" s="29"/>
      <c r="AZ258" s="29"/>
      <c r="BA258" s="29"/>
      <c r="BB258" s="29"/>
      <c r="BC258" s="29"/>
      <c r="BD258" s="29"/>
      <c r="BE258" s="29"/>
    </row>
    <row r="259" spans="1:57">
      <c r="A259" s="3"/>
      <c r="B259" s="3"/>
      <c r="C259" s="3"/>
      <c r="D259" s="4"/>
      <c r="E259" s="32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  <c r="R259" s="29"/>
      <c r="S259" s="29"/>
      <c r="T259" s="29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F259" s="29"/>
      <c r="AG259" s="29"/>
      <c r="AH259" s="29"/>
      <c r="AI259" s="29"/>
      <c r="AJ259" s="29"/>
      <c r="AK259" s="29"/>
      <c r="AL259" s="29"/>
      <c r="AM259" s="29"/>
      <c r="AN259" s="29"/>
      <c r="AO259" s="29"/>
      <c r="AP259" s="29"/>
      <c r="AQ259" s="29"/>
      <c r="AR259" s="29"/>
      <c r="AS259" s="29"/>
      <c r="AT259" s="29"/>
      <c r="AU259" s="29"/>
      <c r="AV259" s="29"/>
      <c r="AW259" s="29"/>
      <c r="AX259" s="29"/>
      <c r="AY259" s="29"/>
      <c r="AZ259" s="29"/>
      <c r="BA259" s="29"/>
      <c r="BB259" s="29"/>
      <c r="BC259" s="29"/>
      <c r="BD259" s="29"/>
      <c r="BE259" s="29"/>
    </row>
    <row r="260" spans="1:57">
      <c r="A260" s="3"/>
      <c r="B260" s="3"/>
      <c r="C260" s="3"/>
      <c r="D260" s="4"/>
      <c r="E260" s="32"/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  <c r="R260" s="29"/>
      <c r="S260" s="29"/>
      <c r="T260" s="29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F260" s="29"/>
      <c r="AG260" s="29"/>
      <c r="AH260" s="29"/>
      <c r="AI260" s="29"/>
      <c r="AJ260" s="29"/>
      <c r="AK260" s="29"/>
      <c r="AL260" s="29"/>
      <c r="AM260" s="29"/>
      <c r="AN260" s="29"/>
      <c r="AO260" s="29"/>
      <c r="AP260" s="29"/>
      <c r="AQ260" s="29"/>
      <c r="AR260" s="29"/>
      <c r="AS260" s="29"/>
      <c r="AT260" s="29"/>
      <c r="AU260" s="29"/>
      <c r="AV260" s="29"/>
      <c r="AW260" s="29"/>
      <c r="AX260" s="29"/>
      <c r="AY260" s="29"/>
      <c r="AZ260" s="29"/>
      <c r="BA260" s="29"/>
      <c r="BB260" s="29"/>
      <c r="BC260" s="29"/>
      <c r="BD260" s="29"/>
      <c r="BE260" s="29"/>
    </row>
    <row r="261" spans="1:57">
      <c r="A261" s="3"/>
      <c r="B261" s="3"/>
      <c r="C261" s="3"/>
      <c r="D261" s="4"/>
      <c r="E261" s="32"/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F261" s="29"/>
      <c r="AG261" s="29"/>
      <c r="AH261" s="29"/>
      <c r="AI261" s="29"/>
      <c r="AJ261" s="29"/>
      <c r="AK261" s="29"/>
      <c r="AL261" s="29"/>
      <c r="AM261" s="29"/>
      <c r="AN261" s="29"/>
      <c r="AO261" s="29"/>
      <c r="AP261" s="29"/>
      <c r="AQ261" s="29"/>
      <c r="AR261" s="29"/>
      <c r="AS261" s="29"/>
      <c r="AT261" s="29"/>
      <c r="AU261" s="29"/>
      <c r="AV261" s="29"/>
      <c r="AW261" s="29"/>
      <c r="AX261" s="29"/>
      <c r="AY261" s="29"/>
      <c r="AZ261" s="29"/>
      <c r="BA261" s="29"/>
      <c r="BB261" s="29"/>
      <c r="BC261" s="29"/>
      <c r="BD261" s="29"/>
      <c r="BE261" s="29"/>
    </row>
    <row r="262" spans="1:57">
      <c r="A262" s="3"/>
      <c r="B262" s="3"/>
      <c r="C262" s="3"/>
      <c r="D262" s="4"/>
      <c r="E262" s="32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29"/>
      <c r="R262" s="29"/>
      <c r="S262" s="29"/>
      <c r="T262" s="29"/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F262" s="29"/>
      <c r="AG262" s="29"/>
      <c r="AH262" s="29"/>
      <c r="AI262" s="29"/>
      <c r="AJ262" s="29"/>
      <c r="AK262" s="29"/>
      <c r="AL262" s="29"/>
      <c r="AM262" s="29"/>
      <c r="AN262" s="29"/>
      <c r="AO262" s="29"/>
      <c r="AP262" s="29"/>
      <c r="AQ262" s="29"/>
      <c r="AR262" s="29"/>
      <c r="AS262" s="29"/>
      <c r="AT262" s="29"/>
      <c r="AU262" s="29"/>
      <c r="AV262" s="29"/>
      <c r="AW262" s="29"/>
      <c r="AX262" s="29"/>
      <c r="AY262" s="29"/>
      <c r="AZ262" s="29"/>
      <c r="BA262" s="29"/>
      <c r="BB262" s="29"/>
      <c r="BC262" s="29"/>
      <c r="BD262" s="29"/>
      <c r="BE262" s="29"/>
    </row>
    <row r="263" spans="1:57">
      <c r="A263" s="3"/>
      <c r="B263" s="3"/>
      <c r="C263" s="3"/>
      <c r="D263" s="4"/>
      <c r="E263" s="32"/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  <c r="R263" s="29"/>
      <c r="S263" s="29"/>
      <c r="T263" s="29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F263" s="29"/>
      <c r="AG263" s="29"/>
      <c r="AH263" s="29"/>
      <c r="AI263" s="29"/>
      <c r="AJ263" s="29"/>
      <c r="AK263" s="29"/>
      <c r="AL263" s="29"/>
      <c r="AM263" s="29"/>
      <c r="AN263" s="29"/>
      <c r="AO263" s="29"/>
      <c r="AP263" s="29"/>
      <c r="AQ263" s="29"/>
      <c r="AR263" s="29"/>
      <c r="AS263" s="29"/>
      <c r="AT263" s="29"/>
      <c r="AU263" s="29"/>
      <c r="AV263" s="29"/>
      <c r="AW263" s="29"/>
      <c r="AX263" s="29"/>
      <c r="AY263" s="29"/>
      <c r="AZ263" s="29"/>
      <c r="BA263" s="29"/>
      <c r="BB263" s="29"/>
      <c r="BC263" s="29"/>
      <c r="BD263" s="29"/>
      <c r="BE263" s="29"/>
    </row>
    <row r="264" spans="1:57">
      <c r="A264" s="3"/>
      <c r="B264" s="3"/>
      <c r="C264" s="3"/>
      <c r="D264" s="4"/>
      <c r="E264" s="32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29"/>
      <c r="R264" s="29"/>
      <c r="S264" s="29"/>
      <c r="T264" s="29"/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F264" s="29"/>
      <c r="AG264" s="29"/>
      <c r="AH264" s="29"/>
      <c r="AI264" s="29"/>
      <c r="AJ264" s="29"/>
      <c r="AK264" s="29"/>
      <c r="AL264" s="29"/>
      <c r="AM264" s="29"/>
      <c r="AN264" s="29"/>
      <c r="AO264" s="29"/>
      <c r="AP264" s="29"/>
      <c r="AQ264" s="29"/>
      <c r="AR264" s="29"/>
      <c r="AS264" s="29"/>
      <c r="AT264" s="29"/>
      <c r="AU264" s="29"/>
      <c r="AV264" s="29"/>
      <c r="AW264" s="29"/>
      <c r="AX264" s="29"/>
      <c r="AY264" s="29"/>
      <c r="AZ264" s="29"/>
      <c r="BA264" s="29"/>
      <c r="BB264" s="29"/>
      <c r="BC264" s="29"/>
      <c r="BD264" s="29"/>
      <c r="BE264" s="29"/>
    </row>
    <row r="265" spans="1:57">
      <c r="A265" s="3"/>
      <c r="B265" s="3"/>
      <c r="C265" s="3"/>
      <c r="D265" s="4"/>
      <c r="E265" s="32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  <c r="R265" s="29"/>
      <c r="S265" s="29"/>
      <c r="T265" s="29"/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F265" s="29"/>
      <c r="AG265" s="29"/>
      <c r="AH265" s="29"/>
      <c r="AI265" s="29"/>
      <c r="AJ265" s="29"/>
      <c r="AK265" s="29"/>
      <c r="AL265" s="29"/>
      <c r="AM265" s="29"/>
      <c r="AN265" s="29"/>
      <c r="AO265" s="29"/>
      <c r="AP265" s="29"/>
      <c r="AQ265" s="29"/>
      <c r="AR265" s="29"/>
      <c r="AS265" s="29"/>
      <c r="AT265" s="29"/>
      <c r="AU265" s="29"/>
      <c r="AV265" s="29"/>
      <c r="AW265" s="29"/>
      <c r="AX265" s="29"/>
      <c r="AY265" s="29"/>
      <c r="AZ265" s="29"/>
      <c r="BA265" s="29"/>
      <c r="BB265" s="29"/>
      <c r="BC265" s="29"/>
      <c r="BD265" s="29"/>
      <c r="BE265" s="29"/>
    </row>
    <row r="266" spans="1:57">
      <c r="A266" s="3"/>
      <c r="B266" s="3"/>
      <c r="C266" s="3"/>
      <c r="D266" s="4"/>
      <c r="E266" s="32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  <c r="R266" s="29"/>
      <c r="S266" s="29"/>
      <c r="T266" s="29"/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F266" s="29"/>
      <c r="AG266" s="29"/>
      <c r="AH266" s="29"/>
      <c r="AI266" s="29"/>
      <c r="AJ266" s="29"/>
      <c r="AK266" s="29"/>
      <c r="AL266" s="29"/>
      <c r="AM266" s="29"/>
      <c r="AN266" s="29"/>
      <c r="AO266" s="29"/>
      <c r="AP266" s="29"/>
      <c r="AQ266" s="29"/>
      <c r="AR266" s="29"/>
      <c r="AS266" s="29"/>
      <c r="AT266" s="29"/>
      <c r="AU266" s="29"/>
      <c r="AV266" s="29"/>
      <c r="AW266" s="29"/>
      <c r="AX266" s="29"/>
      <c r="AY266" s="29"/>
      <c r="AZ266" s="29"/>
      <c r="BA266" s="29"/>
      <c r="BB266" s="29"/>
      <c r="BC266" s="29"/>
      <c r="BD266" s="29"/>
      <c r="BE266" s="29"/>
    </row>
  </sheetData>
  <mergeCells count="72">
    <mergeCell ref="J4:M4"/>
    <mergeCell ref="B7:K7"/>
    <mergeCell ref="C8:J8"/>
    <mergeCell ref="K5:M5"/>
    <mergeCell ref="J1:M1"/>
    <mergeCell ref="J2:M2"/>
    <mergeCell ref="J3:M3"/>
    <mergeCell ref="G10:G11"/>
    <mergeCell ref="A10:B10"/>
    <mergeCell ref="C10:C12"/>
    <mergeCell ref="D10:D12"/>
    <mergeCell ref="E10:E12"/>
    <mergeCell ref="F10:F11"/>
    <mergeCell ref="S10:S11"/>
    <mergeCell ref="H10:H11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10:R11"/>
    <mergeCell ref="AB10:AB11"/>
    <mergeCell ref="AC10:AC11"/>
    <mergeCell ref="AD10:AD11"/>
    <mergeCell ref="AE10:AE11"/>
    <mergeCell ref="T10:T11"/>
    <mergeCell ref="U10:U11"/>
    <mergeCell ref="V10:V11"/>
    <mergeCell ref="W10:W11"/>
    <mergeCell ref="X10:X11"/>
    <mergeCell ref="Y10:Y11"/>
    <mergeCell ref="F98:H98"/>
    <mergeCell ref="AX10:AX11"/>
    <mergeCell ref="AY10:AY11"/>
    <mergeCell ref="AZ10:AZ11"/>
    <mergeCell ref="BA10:BA11"/>
    <mergeCell ref="AR10:AR11"/>
    <mergeCell ref="AS10:AS11"/>
    <mergeCell ref="AT10:AT11"/>
    <mergeCell ref="AU10:AU11"/>
    <mergeCell ref="AV10:AV11"/>
    <mergeCell ref="AW10:AW11"/>
    <mergeCell ref="AL10:AL11"/>
    <mergeCell ref="AM10:AM11"/>
    <mergeCell ref="AN10:AN11"/>
    <mergeCell ref="AO10:AO11"/>
    <mergeCell ref="AP10:AP11"/>
    <mergeCell ref="BD10:BD11"/>
    <mergeCell ref="BE10:BE11"/>
    <mergeCell ref="A11:A12"/>
    <mergeCell ref="B11:B12"/>
    <mergeCell ref="F97:H97"/>
    <mergeCell ref="BB10:BB11"/>
    <mergeCell ref="BC10:BC11"/>
    <mergeCell ref="AQ10:AQ11"/>
    <mergeCell ref="AF10:AF11"/>
    <mergeCell ref="AG10:AG11"/>
    <mergeCell ref="AH10:AH11"/>
    <mergeCell ref="AI10:AI11"/>
    <mergeCell ref="AJ10:AJ11"/>
    <mergeCell ref="AK10:AK11"/>
    <mergeCell ref="Z10:Z11"/>
    <mergeCell ref="AA10:AA11"/>
    <mergeCell ref="F99:H99"/>
    <mergeCell ref="F100:H100"/>
    <mergeCell ref="F101:H101"/>
    <mergeCell ref="F102:H102"/>
    <mergeCell ref="F103:H103"/>
  </mergeCells>
  <pageMargins left="0.47333333333333333" right="0.20708333333333334" top="0.30833333333333335" bottom="0.18333333333333332" header="0.3" footer="0.3"/>
  <pageSetup paperSize="9" scale="79" orientation="landscape" verticalDpi="0" r:id="rId1"/>
  <rowBreaks count="2" manualBreakCount="2">
    <brk id="46" max="56" man="1"/>
    <brk id="94" max="16383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2018 год</vt:lpstr>
      <vt:lpstr>'бюджет 2018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fukam8</dc:creator>
  <cp:lastModifiedBy>Luda</cp:lastModifiedBy>
  <cp:lastPrinted>2017-12-19T16:53:36Z</cp:lastPrinted>
  <dcterms:created xsi:type="dcterms:W3CDTF">2017-10-23T06:26:02Z</dcterms:created>
  <dcterms:modified xsi:type="dcterms:W3CDTF">2017-12-20T08:38:23Z</dcterms:modified>
</cp:coreProperties>
</file>